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4.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5.xml" ContentType="application/vnd.openxmlformats-officedocument.spreadsheetml.comment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6.xml" ContentType="application/vnd.openxmlformats-officedocument.spreadsheetml.comment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7.xml" ContentType="application/vnd.openxmlformats-officedocument.spreadsheetml.comment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8.xml" ContentType="application/vnd.openxmlformats-officedocument.spreadsheetml.comment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9.xml" ContentType="application/vnd.openxmlformats-officedocument.spreadsheetml.comments+xml"/>
  <Override PartName="/xl/drawings/drawing7.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10.xml" ContentType="application/vnd.openxmlformats-officedocument.spreadsheetml.comments+xml"/>
  <Override PartName="/xl/drawings/drawing8.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11.xml" ContentType="application/vnd.openxmlformats-officedocument.spreadsheetml.comments+xml"/>
  <Override PartName="/xl/drawings/drawing9.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12.xml" ContentType="application/vnd.openxmlformats-officedocument.spreadsheetml.comments+xml"/>
  <Override PartName="/xl/drawings/drawing10.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13.xml" ContentType="application/vnd.openxmlformats-officedocument.spreadsheetml.comments+xml"/>
  <Override PartName="/xl/drawings/drawing11.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4.xml" ContentType="application/vnd.openxmlformats-officedocument.spreadsheetml.comments+xml"/>
  <Override PartName="/xl/drawings/drawing1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15.xml" ContentType="application/vnd.openxmlformats-officedocument.spreadsheetml.comments+xml"/>
  <Override PartName="/xl/drawings/drawing13.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omments16.xml" ContentType="application/vnd.openxmlformats-officedocument.spreadsheetml.comments+xml"/>
  <Override PartName="/xl/drawings/drawing14.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omments17.xml" ContentType="application/vnd.openxmlformats-officedocument.spreadsheetml.comments+xml"/>
  <Override PartName="/xl/drawings/drawing15.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omments18.xml" ContentType="application/vnd.openxmlformats-officedocument.spreadsheetml.comments+xml"/>
  <Override PartName="/xl/drawings/drawing16.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omments19.xml" ContentType="application/vnd.openxmlformats-officedocument.spreadsheetml.comments+xml"/>
  <Override PartName="/xl/drawings/drawing17.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omments20.xml" ContentType="application/vnd.openxmlformats-officedocument.spreadsheetml.comments+xml"/>
  <Override PartName="/xl/drawings/drawing18.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omments21.xml" ContentType="application/vnd.openxmlformats-officedocument.spreadsheetml.comments+xml"/>
  <Override PartName="/xl/drawings/drawing19.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omments22.xml" ContentType="application/vnd.openxmlformats-officedocument.spreadsheetml.comments+xml"/>
  <Override PartName="/xl/drawings/drawing20.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omments23.xml" ContentType="application/vnd.openxmlformats-officedocument.spreadsheetml.comments+xml"/>
  <Override PartName="/xl/drawings/drawing21.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omments24.xml" ContentType="application/vnd.openxmlformats-officedocument.spreadsheetml.comments+xml"/>
  <Override PartName="/xl/drawings/drawing22.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5.xml" ContentType="application/vnd.openxmlformats-officedocument.spreadsheetml.comments+xml"/>
  <Override PartName="/xl/drawings/drawing23.xml" ContentType="application/vnd.openxmlformats-officedocument.drawing+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omments26.xml" ContentType="application/vnd.openxmlformats-officedocument.spreadsheetml.comments+xml"/>
  <Override PartName="/xl/drawings/drawing24.xml" ContentType="application/vnd.openxmlformats-officedocument.drawing+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omments27.xml" ContentType="application/vnd.openxmlformats-officedocument.spreadsheetml.comments+xml"/>
  <Override PartName="/xl/drawings/drawing25.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omments2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3040" windowHeight="8604"/>
  </bookViews>
  <sheets>
    <sheet name="(はじめにお読み下さい)実績報告書の使い方" sheetId="89" r:id="rId1"/>
    <sheet name="実績報告書" sheetId="20" r:id="rId2"/>
    <sheet name="様式７" sheetId="32" r:id="rId3"/>
    <sheet name="別添" sheetId="29" r:id="rId4"/>
    <sheet name="個票1" sheetId="19" r:id="rId5"/>
    <sheet name="個票2" sheetId="65" r:id="rId6"/>
    <sheet name="個票3" sheetId="66" r:id="rId7"/>
    <sheet name="個票4" sheetId="67" r:id="rId8"/>
    <sheet name="個票5" sheetId="68" r:id="rId9"/>
    <sheet name="個票6" sheetId="69" r:id="rId10"/>
    <sheet name="個票7" sheetId="70" r:id="rId11"/>
    <sheet name="個票8" sheetId="71" r:id="rId12"/>
    <sheet name="個票9" sheetId="72" r:id="rId13"/>
    <sheet name="個票10" sheetId="73" r:id="rId14"/>
    <sheet name="個票11" sheetId="74" r:id="rId15"/>
    <sheet name="個票12" sheetId="75" r:id="rId16"/>
    <sheet name="個票13" sheetId="76" r:id="rId17"/>
    <sheet name="個票14" sheetId="77" r:id="rId18"/>
    <sheet name="個票15" sheetId="78" r:id="rId19"/>
    <sheet name="個票16" sheetId="79" r:id="rId20"/>
    <sheet name="個票17" sheetId="80" r:id="rId21"/>
    <sheet name="個票18" sheetId="81" r:id="rId22"/>
    <sheet name="個票19" sheetId="82" r:id="rId23"/>
    <sheet name="個票20" sheetId="83" r:id="rId24"/>
    <sheet name="個票21" sheetId="84" r:id="rId25"/>
    <sheet name="個票22" sheetId="85" r:id="rId26"/>
    <sheet name="個票23" sheetId="86" r:id="rId27"/>
    <sheet name="個票24" sheetId="87" r:id="rId28"/>
    <sheet name="個票25" sheetId="88" r:id="rId29"/>
  </sheets>
  <definedNames>
    <definedName name="_xlnm.Print_Area" localSheetId="0">'(はじめにお読み下さい)実績報告書の使い方'!$A$1:$D$13</definedName>
    <definedName name="_xlnm.Print_Area" localSheetId="4">個票1!$A$1:$AU$62</definedName>
    <definedName name="_xlnm.Print_Area" localSheetId="13">個票10!$A$1:$AU$62</definedName>
    <definedName name="_xlnm.Print_Area" localSheetId="14">個票11!$A$1:$AU$62</definedName>
    <definedName name="_xlnm.Print_Area" localSheetId="15">個票12!$A$1:$AU$62</definedName>
    <definedName name="_xlnm.Print_Area" localSheetId="16">個票13!$A$1:$AU$62</definedName>
    <definedName name="_xlnm.Print_Area" localSheetId="17">個票14!$A$1:$AU$62</definedName>
    <definedName name="_xlnm.Print_Area" localSheetId="18">個票15!$A$1:$AU$62</definedName>
    <definedName name="_xlnm.Print_Area" localSheetId="19">個票16!$A$1:$AU$62</definedName>
    <definedName name="_xlnm.Print_Area" localSheetId="20">個票17!$A$1:$AU$62</definedName>
    <definedName name="_xlnm.Print_Area" localSheetId="21">個票18!$A$1:$AU$62</definedName>
    <definedName name="_xlnm.Print_Area" localSheetId="22">個票19!$A$1:$AU$62</definedName>
    <definedName name="_xlnm.Print_Area" localSheetId="5">個票2!$A$1:$AU$62</definedName>
    <definedName name="_xlnm.Print_Area" localSheetId="23">個票20!$A$1:$AU$62</definedName>
    <definedName name="_xlnm.Print_Area" localSheetId="24">個票21!$A$1:$AU$62</definedName>
    <definedName name="_xlnm.Print_Area" localSheetId="25">個票22!$A$1:$AU$62</definedName>
    <definedName name="_xlnm.Print_Area" localSheetId="26">個票23!$A$1:$AU$62</definedName>
    <definedName name="_xlnm.Print_Area" localSheetId="27">個票24!$A$1:$AU$62</definedName>
    <definedName name="_xlnm.Print_Area" localSheetId="28">個票25!$A$1:$AU$62</definedName>
    <definedName name="_xlnm.Print_Area" localSheetId="6">個票3!$A$1:$AU$62</definedName>
    <definedName name="_xlnm.Print_Area" localSheetId="7">個票4!$A$1:$AU$62</definedName>
    <definedName name="_xlnm.Print_Area" localSheetId="8">個票5!$A$1:$AU$62</definedName>
    <definedName name="_xlnm.Print_Area" localSheetId="9">個票6!$A$1:$AU$62</definedName>
    <definedName name="_xlnm.Print_Area" localSheetId="10">個票7!$A$1:$AU$62</definedName>
    <definedName name="_xlnm.Print_Area" localSheetId="11">個票8!$A$1:$AU$62</definedName>
    <definedName name="_xlnm.Print_Area" localSheetId="12">個票9!$A$1:$AU$62</definedName>
    <definedName name="_xlnm.Print_Area" localSheetId="1">実績報告書!$A$1:$AM$45</definedName>
    <definedName name="_xlnm.Print_Area" localSheetId="3">別添!$A$1:$N$30</definedName>
    <definedName name="_xlnm.Print_Area" localSheetId="2">様式７!$A$1:$E$11</definedName>
    <definedName name="_xlnm.Print_Titles" localSheetId="0">'(はじめにお読み下さい)実績報告書の使い方'!$4:$4</definedName>
  </definedNames>
  <calcPr calcId="152511"/>
</workbook>
</file>

<file path=xl/calcChain.xml><?xml version="1.0" encoding="utf-8"?>
<calcChain xmlns="http://schemas.openxmlformats.org/spreadsheetml/2006/main">
  <c r="A13" i="89" l="1"/>
  <c r="A11" i="89"/>
  <c r="A6" i="89"/>
  <c r="A7" i="89" s="1"/>
  <c r="A8" i="89" s="1"/>
  <c r="A9" i="89" s="1"/>
  <c r="H60" i="88" l="1"/>
  <c r="X48" i="88"/>
  <c r="X45" i="88"/>
  <c r="X44" i="88"/>
  <c r="X43" i="88"/>
  <c r="X42" i="88"/>
  <c r="X41" i="88"/>
  <c r="X40" i="88"/>
  <c r="AI39" i="88" s="1"/>
  <c r="CB39" i="88"/>
  <c r="CB38" i="88"/>
  <c r="CB37" i="88"/>
  <c r="H37" i="88"/>
  <c r="CB36" i="88"/>
  <c r="CB35" i="88"/>
  <c r="CB34" i="88"/>
  <c r="CB33" i="88"/>
  <c r="CB32" i="88"/>
  <c r="CB31" i="88"/>
  <c r="CB30" i="88"/>
  <c r="CB29" i="88"/>
  <c r="CB28" i="88"/>
  <c r="CB27" i="88"/>
  <c r="CB26" i="88"/>
  <c r="X25" i="88"/>
  <c r="AO22" i="88"/>
  <c r="AI21" i="88"/>
  <c r="CB14" i="88"/>
  <c r="CB13" i="88"/>
  <c r="H60" i="87"/>
  <c r="X48" i="87"/>
  <c r="X45" i="87"/>
  <c r="X44" i="87"/>
  <c r="X43" i="87"/>
  <c r="X42" i="87"/>
  <c r="X41" i="87"/>
  <c r="X40" i="87"/>
  <c r="AI39" i="87" s="1"/>
  <c r="CB39" i="87"/>
  <c r="CB38" i="87"/>
  <c r="CB37" i="87"/>
  <c r="H37" i="87"/>
  <c r="AI24" i="87" s="1"/>
  <c r="AI26" i="87" s="1"/>
  <c r="CB36" i="87"/>
  <c r="CB35" i="87"/>
  <c r="CB34" i="87"/>
  <c r="CB33" i="87"/>
  <c r="CB32" i="87"/>
  <c r="CB31" i="87"/>
  <c r="CB30" i="87"/>
  <c r="CB29" i="87"/>
  <c r="CB28" i="87"/>
  <c r="CB27" i="87"/>
  <c r="CB26" i="87"/>
  <c r="X25" i="87"/>
  <c r="AO22" i="87"/>
  <c r="AI21" i="87"/>
  <c r="CB14" i="87"/>
  <c r="CB13" i="87"/>
  <c r="H60" i="86"/>
  <c r="X48" i="86"/>
  <c r="X45" i="86"/>
  <c r="X44" i="86"/>
  <c r="X43" i="86"/>
  <c r="X42" i="86"/>
  <c r="X41" i="86"/>
  <c r="X40" i="86"/>
  <c r="AI39" i="86" s="1"/>
  <c r="CB39" i="86"/>
  <c r="CB38" i="86"/>
  <c r="CB37" i="86"/>
  <c r="H37" i="86"/>
  <c r="CB36" i="86"/>
  <c r="CB35" i="86"/>
  <c r="CB34" i="86"/>
  <c r="CB33" i="86"/>
  <c r="CB32" i="86"/>
  <c r="CB31" i="86"/>
  <c r="CB30" i="86"/>
  <c r="CB29" i="86"/>
  <c r="CB28" i="86"/>
  <c r="CB27" i="86"/>
  <c r="CB26" i="86"/>
  <c r="X25" i="86"/>
  <c r="AO22" i="86"/>
  <c r="AI21" i="86"/>
  <c r="CB14" i="86"/>
  <c r="CB13" i="86"/>
  <c r="H60" i="85"/>
  <c r="X48" i="85"/>
  <c r="X45" i="85"/>
  <c r="X44" i="85"/>
  <c r="X43" i="85"/>
  <c r="X42" i="85"/>
  <c r="X41" i="85"/>
  <c r="X40" i="85"/>
  <c r="AI39" i="85" s="1"/>
  <c r="CB39" i="85"/>
  <c r="CB38" i="85"/>
  <c r="CB37" i="85"/>
  <c r="H37" i="85"/>
  <c r="CB36" i="85"/>
  <c r="CB35" i="85"/>
  <c r="CB34" i="85"/>
  <c r="CB33" i="85"/>
  <c r="CB32" i="85"/>
  <c r="CB31" i="85"/>
  <c r="CB30" i="85"/>
  <c r="CB29" i="85"/>
  <c r="CB28" i="85"/>
  <c r="CB27" i="85"/>
  <c r="CB26" i="85"/>
  <c r="X25" i="85"/>
  <c r="AO22" i="85"/>
  <c r="AI21" i="85"/>
  <c r="CB14" i="85"/>
  <c r="CB13" i="85"/>
  <c r="H60" i="84"/>
  <c r="X48" i="84"/>
  <c r="X45" i="84"/>
  <c r="X44" i="84"/>
  <c r="X43" i="84"/>
  <c r="X42" i="84"/>
  <c r="X41" i="84"/>
  <c r="X40" i="84"/>
  <c r="AI39" i="84" s="1"/>
  <c r="CB39" i="84"/>
  <c r="CB38" i="84"/>
  <c r="CB37" i="84"/>
  <c r="H37" i="84"/>
  <c r="CB36" i="84"/>
  <c r="CB35" i="84"/>
  <c r="CB34" i="84"/>
  <c r="CB33" i="84"/>
  <c r="CB32" i="84"/>
  <c r="CB31" i="84"/>
  <c r="CB30" i="84"/>
  <c r="CB29" i="84"/>
  <c r="CB28" i="84"/>
  <c r="CB27" i="84"/>
  <c r="CB26" i="84"/>
  <c r="X25" i="84"/>
  <c r="AO22" i="84"/>
  <c r="AI21" i="84"/>
  <c r="CB14" i="84"/>
  <c r="CB13" i="84"/>
  <c r="H60" i="83"/>
  <c r="X48" i="83"/>
  <c r="X45" i="83"/>
  <c r="X44" i="83"/>
  <c r="X43" i="83"/>
  <c r="X42" i="83"/>
  <c r="X41" i="83"/>
  <c r="X40" i="83"/>
  <c r="AI39" i="83" s="1"/>
  <c r="CB39" i="83"/>
  <c r="CB38" i="83"/>
  <c r="CB37" i="83"/>
  <c r="H37" i="83"/>
  <c r="AI24" i="83" s="1"/>
  <c r="AI26" i="83" s="1"/>
  <c r="CB36" i="83"/>
  <c r="CB35" i="83"/>
  <c r="CB34" i="83"/>
  <c r="CB33" i="83"/>
  <c r="CB32" i="83"/>
  <c r="CB31" i="83"/>
  <c r="CB30" i="83"/>
  <c r="CB29" i="83"/>
  <c r="CB28" i="83"/>
  <c r="CB27" i="83"/>
  <c r="CB26" i="83"/>
  <c r="X25" i="83"/>
  <c r="AO22" i="83"/>
  <c r="AI21" i="83"/>
  <c r="CB14" i="83"/>
  <c r="CB13" i="83"/>
  <c r="H60" i="82"/>
  <c r="X48" i="82"/>
  <c r="X45" i="82"/>
  <c r="X44" i="82"/>
  <c r="X43" i="82"/>
  <c r="X42" i="82"/>
  <c r="X41" i="82"/>
  <c r="X40" i="82"/>
  <c r="AI39" i="82" s="1"/>
  <c r="CB39" i="82"/>
  <c r="CB38" i="82"/>
  <c r="CB37" i="82"/>
  <c r="H37" i="82"/>
  <c r="CB36" i="82"/>
  <c r="CB35" i="82"/>
  <c r="CB34" i="82"/>
  <c r="CB33" i="82"/>
  <c r="CB32" i="82"/>
  <c r="CB31" i="82"/>
  <c r="CB30" i="82"/>
  <c r="CB29" i="82"/>
  <c r="CB28" i="82"/>
  <c r="CB27" i="82"/>
  <c r="CB26" i="82"/>
  <c r="X25" i="82"/>
  <c r="AO22" i="82"/>
  <c r="AI21" i="82"/>
  <c r="CB14" i="82"/>
  <c r="CB13" i="82"/>
  <c r="H60" i="81"/>
  <c r="X48" i="81"/>
  <c r="X45" i="81"/>
  <c r="X44" i="81"/>
  <c r="X43" i="81"/>
  <c r="X42" i="81"/>
  <c r="X41" i="81"/>
  <c r="X40" i="81"/>
  <c r="AI39" i="81" s="1"/>
  <c r="CB39" i="81"/>
  <c r="CB38" i="81"/>
  <c r="CB37" i="81"/>
  <c r="H37" i="81"/>
  <c r="AI24" i="81" s="1"/>
  <c r="AI26" i="81" s="1"/>
  <c r="CB36" i="81"/>
  <c r="CB35" i="81"/>
  <c r="CB34" i="81"/>
  <c r="CB33" i="81"/>
  <c r="CB32" i="81"/>
  <c r="CB31" i="81"/>
  <c r="CB30" i="81"/>
  <c r="CB29" i="81"/>
  <c r="CB28" i="81"/>
  <c r="CB27" i="81"/>
  <c r="CB26" i="81"/>
  <c r="X25" i="81"/>
  <c r="AO22" i="81"/>
  <c r="AI21" i="81"/>
  <c r="CB14" i="81"/>
  <c r="CB13" i="81"/>
  <c r="H60" i="80"/>
  <c r="X48" i="80"/>
  <c r="X45" i="80"/>
  <c r="X44" i="80"/>
  <c r="X43" i="80"/>
  <c r="X42" i="80"/>
  <c r="X41" i="80"/>
  <c r="X40" i="80"/>
  <c r="AI39" i="80" s="1"/>
  <c r="CB39" i="80"/>
  <c r="CB38" i="80"/>
  <c r="CB37" i="80"/>
  <c r="H37" i="80"/>
  <c r="CB36" i="80"/>
  <c r="CB35" i="80"/>
  <c r="CB34" i="80"/>
  <c r="CB33" i="80"/>
  <c r="CB32" i="80"/>
  <c r="CB31" i="80"/>
  <c r="CB30" i="80"/>
  <c r="CB29" i="80"/>
  <c r="CB28" i="80"/>
  <c r="CB27" i="80"/>
  <c r="CB26" i="80"/>
  <c r="X25" i="80"/>
  <c r="AO22" i="80"/>
  <c r="AI21" i="80"/>
  <c r="CB14" i="80"/>
  <c r="CB13" i="80"/>
  <c r="H60" i="79"/>
  <c r="X48" i="79"/>
  <c r="X45" i="79"/>
  <c r="X44" i="79"/>
  <c r="X43" i="79"/>
  <c r="X42" i="79"/>
  <c r="X41" i="79"/>
  <c r="X40" i="79"/>
  <c r="CB39" i="79"/>
  <c r="AI39" i="79"/>
  <c r="CB38" i="79"/>
  <c r="CB37" i="79"/>
  <c r="H37" i="79"/>
  <c r="CB36" i="79"/>
  <c r="CB35" i="79"/>
  <c r="CB34" i="79"/>
  <c r="CB33" i="79"/>
  <c r="CB32" i="79"/>
  <c r="CB31" i="79"/>
  <c r="CB30" i="79"/>
  <c r="CB29" i="79"/>
  <c r="CB28" i="79"/>
  <c r="CB27" i="79"/>
  <c r="CB26" i="79"/>
  <c r="X25" i="79"/>
  <c r="AO22" i="79"/>
  <c r="AI21" i="79"/>
  <c r="CB14" i="79"/>
  <c r="CB13" i="79"/>
  <c r="H60" i="78"/>
  <c r="AI47" i="78" s="1"/>
  <c r="AI49" i="78" s="1"/>
  <c r="X48" i="78"/>
  <c r="X45" i="78"/>
  <c r="X44" i="78"/>
  <c r="X43" i="78"/>
  <c r="X42" i="78"/>
  <c r="X41" i="78"/>
  <c r="X40" i="78"/>
  <c r="AI39" i="78" s="1"/>
  <c r="CB39" i="78"/>
  <c r="CB38" i="78"/>
  <c r="CB37" i="78"/>
  <c r="H37" i="78"/>
  <c r="CB36" i="78"/>
  <c r="CB35" i="78"/>
  <c r="CB34" i="78"/>
  <c r="CB33" i="78"/>
  <c r="CB32" i="78"/>
  <c r="CB31" i="78"/>
  <c r="CB30" i="78"/>
  <c r="CB29" i="78"/>
  <c r="CB28" i="78"/>
  <c r="CB27" i="78"/>
  <c r="CB26" i="78"/>
  <c r="X25" i="78"/>
  <c r="AO22" i="78"/>
  <c r="AI21" i="78"/>
  <c r="CB14" i="78"/>
  <c r="CB13" i="78"/>
  <c r="H60" i="77"/>
  <c r="AI47" i="77" s="1"/>
  <c r="AI49" i="77" s="1"/>
  <c r="X48" i="77"/>
  <c r="X45" i="77"/>
  <c r="X44" i="77"/>
  <c r="X43" i="77"/>
  <c r="X42" i="77"/>
  <c r="X41" i="77"/>
  <c r="X40" i="77"/>
  <c r="AI39" i="77" s="1"/>
  <c r="CB39" i="77"/>
  <c r="CB38" i="77"/>
  <c r="CB37" i="77"/>
  <c r="H37" i="77"/>
  <c r="CB36" i="77"/>
  <c r="CB35" i="77"/>
  <c r="CB34" i="77"/>
  <c r="CB33" i="77"/>
  <c r="CB32" i="77"/>
  <c r="CB31" i="77"/>
  <c r="CB30" i="77"/>
  <c r="CB29" i="77"/>
  <c r="CB28" i="77"/>
  <c r="CB27" i="77"/>
  <c r="CB26" i="77"/>
  <c r="X25" i="77"/>
  <c r="AO22" i="77"/>
  <c r="AI21" i="77"/>
  <c r="CB14" i="77"/>
  <c r="CB13" i="77"/>
  <c r="H60" i="76"/>
  <c r="AI47" i="76" s="1"/>
  <c r="AI49" i="76" s="1"/>
  <c r="X48" i="76"/>
  <c r="X45" i="76"/>
  <c r="X44" i="76"/>
  <c r="X43" i="76"/>
  <c r="X42" i="76"/>
  <c r="X41" i="76"/>
  <c r="X40" i="76"/>
  <c r="AI39" i="76" s="1"/>
  <c r="CB39" i="76"/>
  <c r="CB38" i="76"/>
  <c r="CB37" i="76"/>
  <c r="H37" i="76"/>
  <c r="CB36" i="76"/>
  <c r="CB35" i="76"/>
  <c r="CB34" i="76"/>
  <c r="CB33" i="76"/>
  <c r="CB32" i="76"/>
  <c r="CB31" i="76"/>
  <c r="CB30" i="76"/>
  <c r="CB29" i="76"/>
  <c r="CB28" i="76"/>
  <c r="CB27" i="76"/>
  <c r="CB26" i="76"/>
  <c r="X25" i="76"/>
  <c r="AO22" i="76"/>
  <c r="AI21" i="76"/>
  <c r="CB14" i="76"/>
  <c r="CB13" i="76"/>
  <c r="H60" i="75"/>
  <c r="AI47" i="75" s="1"/>
  <c r="AI49" i="75" s="1"/>
  <c r="X48" i="75"/>
  <c r="X45" i="75"/>
  <c r="X44" i="75"/>
  <c r="X43" i="75"/>
  <c r="X42" i="75"/>
  <c r="X41" i="75"/>
  <c r="X40" i="75"/>
  <c r="AI39" i="75" s="1"/>
  <c r="CB39" i="75"/>
  <c r="CB38" i="75"/>
  <c r="CB37" i="75"/>
  <c r="H37" i="75"/>
  <c r="CB36" i="75"/>
  <c r="CB35" i="75"/>
  <c r="CB34" i="75"/>
  <c r="CB33" i="75"/>
  <c r="CB32" i="75"/>
  <c r="CB31" i="75"/>
  <c r="CB30" i="75"/>
  <c r="CB29" i="75"/>
  <c r="CB28" i="75"/>
  <c r="CB27" i="75"/>
  <c r="CB26" i="75"/>
  <c r="X25" i="75"/>
  <c r="AO22" i="75"/>
  <c r="AI21" i="75"/>
  <c r="CB14" i="75"/>
  <c r="CB13" i="75"/>
  <c r="H60" i="74"/>
  <c r="AI47" i="74" s="1"/>
  <c r="AI49" i="74" s="1"/>
  <c r="X48" i="74"/>
  <c r="X45" i="74"/>
  <c r="X44" i="74"/>
  <c r="X43" i="74"/>
  <c r="X42" i="74"/>
  <c r="X41" i="74"/>
  <c r="X40" i="74"/>
  <c r="AI39" i="74" s="1"/>
  <c r="CB39" i="74"/>
  <c r="CB38" i="74"/>
  <c r="CB37" i="74"/>
  <c r="H37" i="74"/>
  <c r="CB36" i="74"/>
  <c r="CB35" i="74"/>
  <c r="CB34" i="74"/>
  <c r="CB33" i="74"/>
  <c r="CB32" i="74"/>
  <c r="CB31" i="74"/>
  <c r="CB30" i="74"/>
  <c r="CB29" i="74"/>
  <c r="CB28" i="74"/>
  <c r="CB27" i="74"/>
  <c r="CB26" i="74"/>
  <c r="X25" i="74"/>
  <c r="AO22" i="74"/>
  <c r="AI21" i="74"/>
  <c r="CB14" i="74"/>
  <c r="CB13" i="74"/>
  <c r="H60" i="73"/>
  <c r="AI47" i="73" s="1"/>
  <c r="AI49" i="73" s="1"/>
  <c r="X48" i="73"/>
  <c r="X45" i="73"/>
  <c r="X44" i="73"/>
  <c r="X43" i="73"/>
  <c r="X42" i="73"/>
  <c r="X41" i="73"/>
  <c r="X40" i="73"/>
  <c r="AI39" i="73" s="1"/>
  <c r="CB39" i="73"/>
  <c r="CB38" i="73"/>
  <c r="CB37" i="73"/>
  <c r="H37" i="73"/>
  <c r="CB36" i="73"/>
  <c r="CB35" i="73"/>
  <c r="CB34" i="73"/>
  <c r="CB33" i="73"/>
  <c r="CB32" i="73"/>
  <c r="CB31" i="73"/>
  <c r="CB30" i="73"/>
  <c r="CB29" i="73"/>
  <c r="CB28" i="73"/>
  <c r="CB27" i="73"/>
  <c r="CB26" i="73"/>
  <c r="X25" i="73"/>
  <c r="AO22" i="73"/>
  <c r="AI21" i="73"/>
  <c r="CB14" i="73"/>
  <c r="CB13" i="73"/>
  <c r="H60" i="72"/>
  <c r="AI47" i="72" s="1"/>
  <c r="AI49" i="72" s="1"/>
  <c r="X48" i="72"/>
  <c r="X45" i="72"/>
  <c r="X44" i="72"/>
  <c r="X43" i="72"/>
  <c r="X42" i="72"/>
  <c r="X41" i="72"/>
  <c r="X40" i="72"/>
  <c r="AI39" i="72" s="1"/>
  <c r="CB39" i="72"/>
  <c r="CB38" i="72"/>
  <c r="CB37" i="72"/>
  <c r="H37" i="72"/>
  <c r="CB36" i="72"/>
  <c r="CB35" i="72"/>
  <c r="CB34" i="72"/>
  <c r="CB33" i="72"/>
  <c r="CB32" i="72"/>
  <c r="CB31" i="72"/>
  <c r="CB30" i="72"/>
  <c r="CB29" i="72"/>
  <c r="CB28" i="72"/>
  <c r="CB27" i="72"/>
  <c r="CB26" i="72"/>
  <c r="X25" i="72"/>
  <c r="AO22" i="72"/>
  <c r="AI21" i="72"/>
  <c r="CB14" i="72"/>
  <c r="CB13" i="72"/>
  <c r="H60" i="71"/>
  <c r="AI47" i="71" s="1"/>
  <c r="AI49" i="71" s="1"/>
  <c r="X48" i="71"/>
  <c r="X45" i="71"/>
  <c r="X44" i="71"/>
  <c r="X43" i="71"/>
  <c r="X42" i="71"/>
  <c r="X41" i="71"/>
  <c r="X40" i="71"/>
  <c r="AI39" i="71" s="1"/>
  <c r="CB39" i="71"/>
  <c r="CB38" i="71"/>
  <c r="CB37" i="71"/>
  <c r="H37" i="71"/>
  <c r="CB36" i="71"/>
  <c r="CB35" i="71"/>
  <c r="CB34" i="71"/>
  <c r="CB33" i="71"/>
  <c r="CB32" i="71"/>
  <c r="CB31" i="71"/>
  <c r="CB30" i="71"/>
  <c r="CB29" i="71"/>
  <c r="CB28" i="71"/>
  <c r="CB27" i="71"/>
  <c r="CB26" i="71"/>
  <c r="X25" i="71"/>
  <c r="AO22" i="71"/>
  <c r="AI21" i="71"/>
  <c r="CB14" i="71"/>
  <c r="CB13" i="71"/>
  <c r="H60" i="70"/>
  <c r="AI47" i="70" s="1"/>
  <c r="AI49" i="70" s="1"/>
  <c r="X48" i="70"/>
  <c r="X45" i="70"/>
  <c r="X44" i="70"/>
  <c r="X43" i="70"/>
  <c r="X42" i="70"/>
  <c r="X41" i="70"/>
  <c r="X40" i="70"/>
  <c r="AI39" i="70" s="1"/>
  <c r="CB39" i="70"/>
  <c r="CB38" i="70"/>
  <c r="CB37" i="70"/>
  <c r="H37" i="70"/>
  <c r="CB36" i="70"/>
  <c r="CB35" i="70"/>
  <c r="CB34" i="70"/>
  <c r="CB33" i="70"/>
  <c r="CB32" i="70"/>
  <c r="CB31" i="70"/>
  <c r="CB30" i="70"/>
  <c r="CB29" i="70"/>
  <c r="CB28" i="70"/>
  <c r="CB27" i="70"/>
  <c r="CB26" i="70"/>
  <c r="X25" i="70"/>
  <c r="AO22" i="70"/>
  <c r="AI21" i="70"/>
  <c r="CB14" i="70"/>
  <c r="CB13" i="70"/>
  <c r="H60" i="69"/>
  <c r="AI47" i="69" s="1"/>
  <c r="AI49" i="69" s="1"/>
  <c r="X48" i="69"/>
  <c r="X45" i="69"/>
  <c r="X44" i="69"/>
  <c r="X43" i="69"/>
  <c r="X42" i="69"/>
  <c r="X41" i="69"/>
  <c r="X40" i="69"/>
  <c r="AI39" i="69" s="1"/>
  <c r="CB39" i="69"/>
  <c r="CB38" i="69"/>
  <c r="CB37" i="69"/>
  <c r="H37" i="69"/>
  <c r="CB36" i="69"/>
  <c r="CB35" i="69"/>
  <c r="CB34" i="69"/>
  <c r="CB33" i="69"/>
  <c r="CB32" i="69"/>
  <c r="CB31" i="69"/>
  <c r="CB30" i="69"/>
  <c r="CB29" i="69"/>
  <c r="CB28" i="69"/>
  <c r="CB27" i="69"/>
  <c r="CB26" i="69"/>
  <c r="X25" i="69"/>
  <c r="AO22" i="69"/>
  <c r="AI21" i="69"/>
  <c r="CB14" i="69"/>
  <c r="CB13" i="69"/>
  <c r="H60" i="68"/>
  <c r="AI47" i="68" s="1"/>
  <c r="AI49" i="68" s="1"/>
  <c r="X48" i="68"/>
  <c r="X45" i="68"/>
  <c r="X44" i="68"/>
  <c r="X43" i="68"/>
  <c r="X42" i="68"/>
  <c r="X41" i="68"/>
  <c r="X40" i="68"/>
  <c r="AI39" i="68" s="1"/>
  <c r="CB39" i="68"/>
  <c r="CB38" i="68"/>
  <c r="CB37" i="68"/>
  <c r="H37" i="68"/>
  <c r="CB36" i="68"/>
  <c r="CB35" i="68"/>
  <c r="CB34" i="68"/>
  <c r="CB33" i="68"/>
  <c r="CB32" i="68"/>
  <c r="CB31" i="68"/>
  <c r="CB30" i="68"/>
  <c r="CB29" i="68"/>
  <c r="CB28" i="68"/>
  <c r="CB27" i="68"/>
  <c r="CB26" i="68"/>
  <c r="X25" i="68"/>
  <c r="AO22" i="68"/>
  <c r="AI21" i="68"/>
  <c r="CB14" i="68"/>
  <c r="CB13" i="68"/>
  <c r="H60" i="67"/>
  <c r="AI47" i="67" s="1"/>
  <c r="AI49" i="67" s="1"/>
  <c r="X48" i="67"/>
  <c r="X45" i="67"/>
  <c r="X44" i="67"/>
  <c r="X43" i="67"/>
  <c r="X42" i="67"/>
  <c r="X41" i="67"/>
  <c r="X40" i="67"/>
  <c r="AI39" i="67" s="1"/>
  <c r="CB39" i="67"/>
  <c r="CB38" i="67"/>
  <c r="CB37" i="67"/>
  <c r="H37" i="67"/>
  <c r="CB36" i="67"/>
  <c r="CB35" i="67"/>
  <c r="CB34" i="67"/>
  <c r="CB33" i="67"/>
  <c r="CB32" i="67"/>
  <c r="CB31" i="67"/>
  <c r="CB30" i="67"/>
  <c r="CB29" i="67"/>
  <c r="CB28" i="67"/>
  <c r="CB27" i="67"/>
  <c r="CB26" i="67"/>
  <c r="X25" i="67"/>
  <c r="AO22" i="67"/>
  <c r="AI21" i="67"/>
  <c r="CB14" i="67"/>
  <c r="CB13" i="67"/>
  <c r="H60" i="66"/>
  <c r="X48" i="66"/>
  <c r="X45" i="66"/>
  <c r="X44" i="66"/>
  <c r="X43" i="66"/>
  <c r="X42" i="66"/>
  <c r="X41" i="66"/>
  <c r="X40" i="66"/>
  <c r="AI39" i="66" s="1"/>
  <c r="CB39" i="66"/>
  <c r="CB38" i="66"/>
  <c r="CB37" i="66"/>
  <c r="H37" i="66"/>
  <c r="CB36" i="66"/>
  <c r="CB35" i="66"/>
  <c r="CB34" i="66"/>
  <c r="CB33" i="66"/>
  <c r="CB32" i="66"/>
  <c r="CB31" i="66"/>
  <c r="CB30" i="66"/>
  <c r="CB29" i="66"/>
  <c r="CB28" i="66"/>
  <c r="CB27" i="66"/>
  <c r="CB26" i="66"/>
  <c r="X25" i="66"/>
  <c r="AO22" i="66"/>
  <c r="AI21" i="66"/>
  <c r="CB14" i="66"/>
  <c r="CB13" i="66"/>
  <c r="H60" i="65"/>
  <c r="X48" i="65"/>
  <c r="X45" i="65"/>
  <c r="X44" i="65"/>
  <c r="X43" i="65"/>
  <c r="X42" i="65"/>
  <c r="X41" i="65"/>
  <c r="X40" i="65"/>
  <c r="AI39" i="65" s="1"/>
  <c r="CB39" i="65"/>
  <c r="CB38" i="65"/>
  <c r="CB37" i="65"/>
  <c r="H37" i="65"/>
  <c r="CB36" i="65"/>
  <c r="CB35" i="65"/>
  <c r="CB34" i="65"/>
  <c r="CB33" i="65"/>
  <c r="CB32" i="65"/>
  <c r="CB31" i="65"/>
  <c r="CB30" i="65"/>
  <c r="CB29" i="65"/>
  <c r="CB28" i="65"/>
  <c r="CB27" i="65"/>
  <c r="CB26" i="65"/>
  <c r="X25" i="65"/>
  <c r="AO22" i="65"/>
  <c r="AI21" i="65"/>
  <c r="CB14" i="65"/>
  <c r="CB13" i="65"/>
  <c r="AI47" i="66" l="1"/>
  <c r="AI49" i="66" s="1"/>
  <c r="AX48" i="66" s="1"/>
  <c r="AI47" i="65"/>
  <c r="AI49" i="65" s="1"/>
  <c r="AX48" i="65" s="1"/>
  <c r="AI24" i="66"/>
  <c r="AI26" i="66" s="1"/>
  <c r="AX25" i="66" s="1"/>
  <c r="AI24" i="68"/>
  <c r="AI26" i="68" s="1"/>
  <c r="AI24" i="70"/>
  <c r="AI26" i="70" s="1"/>
  <c r="AI24" i="72"/>
  <c r="AI26" i="72" s="1"/>
  <c r="AI24" i="74"/>
  <c r="AI26" i="74" s="1"/>
  <c r="AI24" i="76"/>
  <c r="AI26" i="76" s="1"/>
  <c r="AX25" i="76" s="1"/>
  <c r="AX25" i="79"/>
  <c r="AI47" i="79"/>
  <c r="AI49" i="79" s="1"/>
  <c r="AI47" i="81"/>
  <c r="AI49" i="81" s="1"/>
  <c r="AI47" i="83"/>
  <c r="AI49" i="83" s="1"/>
  <c r="AX48" i="83" s="1"/>
  <c r="AI47" i="85"/>
  <c r="AI49" i="85" s="1"/>
  <c r="AI47" i="87"/>
  <c r="AI49" i="87" s="1"/>
  <c r="AX48" i="87" s="1"/>
  <c r="AI24" i="80"/>
  <c r="AI26" i="80" s="1"/>
  <c r="AX25" i="80" s="1"/>
  <c r="AI24" i="82"/>
  <c r="AI26" i="82" s="1"/>
  <c r="AX25" i="82" s="1"/>
  <c r="AI24" i="84"/>
  <c r="AI26" i="84" s="1"/>
  <c r="AI24" i="86"/>
  <c r="AI26" i="86" s="1"/>
  <c r="AX25" i="86"/>
  <c r="AI24" i="65"/>
  <c r="AI26" i="65" s="1"/>
  <c r="AX25" i="65" s="1"/>
  <c r="AI24" i="67"/>
  <c r="AI26" i="67" s="1"/>
  <c r="AI24" i="69"/>
  <c r="AI26" i="69" s="1"/>
  <c r="AI24" i="71"/>
  <c r="AI26" i="71" s="1"/>
  <c r="AX25" i="71" s="1"/>
  <c r="AI24" i="73"/>
  <c r="AI26" i="73" s="1"/>
  <c r="AI24" i="75"/>
  <c r="AI26" i="75" s="1"/>
  <c r="AI24" i="77"/>
  <c r="AI26" i="77" s="1"/>
  <c r="AI24" i="79"/>
  <c r="AI26" i="79" s="1"/>
  <c r="AI47" i="80"/>
  <c r="AI49" i="80" s="1"/>
  <c r="AI47" i="82"/>
  <c r="AI49" i="82" s="1"/>
  <c r="AX48" i="82" s="1"/>
  <c r="AI47" i="84"/>
  <c r="AI49" i="84" s="1"/>
  <c r="AX48" i="84" s="1"/>
  <c r="AI47" i="86"/>
  <c r="AI49" i="86" s="1"/>
  <c r="AX48" i="86" s="1"/>
  <c r="AI47" i="88"/>
  <c r="AI49" i="88" s="1"/>
  <c r="AX48" i="88"/>
  <c r="AI24" i="88"/>
  <c r="AI26" i="88" s="1"/>
  <c r="AX25" i="88" s="1"/>
  <c r="AX25" i="87"/>
  <c r="AX48" i="85"/>
  <c r="AI24" i="85"/>
  <c r="AI26" i="85" s="1"/>
  <c r="AX25" i="85" s="1"/>
  <c r="AX25" i="84"/>
  <c r="AX25" i="83"/>
  <c r="AX25" i="81"/>
  <c r="AX48" i="81"/>
  <c r="AX48" i="80"/>
  <c r="AX48" i="79"/>
  <c r="AX48" i="78"/>
  <c r="AI24" i="78"/>
  <c r="AI26" i="78" s="1"/>
  <c r="AX25" i="78" s="1"/>
  <c r="AX25" i="77"/>
  <c r="AX48" i="77"/>
  <c r="AX48" i="76"/>
  <c r="AX25" i="75"/>
  <c r="AX48" i="75"/>
  <c r="AX25" i="74"/>
  <c r="AX48" i="74"/>
  <c r="AX48" i="73"/>
  <c r="AX25" i="73"/>
  <c r="AX48" i="72"/>
  <c r="AX25" i="72"/>
  <c r="AX48" i="71"/>
  <c r="AX25" i="70"/>
  <c r="AX48" i="70"/>
  <c r="AX25" i="69"/>
  <c r="AX48" i="69"/>
  <c r="AX25" i="68"/>
  <c r="AX48" i="68"/>
  <c r="AX25" i="67"/>
  <c r="AX48" i="67"/>
  <c r="AI21" i="19" l="1"/>
  <c r="X25" i="19" l="1"/>
  <c r="B10" i="32" l="1"/>
  <c r="AN30" i="29"/>
  <c r="AM30" i="29"/>
  <c r="A29" i="29" l="1"/>
  <c r="A28" i="29"/>
  <c r="A27" i="29"/>
  <c r="A26" i="29"/>
  <c r="A25" i="29"/>
  <c r="A24" i="29"/>
  <c r="A23" i="29"/>
  <c r="A22" i="29"/>
  <c r="A21" i="29"/>
  <c r="A20" i="29"/>
  <c r="J28" i="29"/>
  <c r="J26" i="29"/>
  <c r="J20" i="29"/>
  <c r="D26" i="29"/>
  <c r="J24" i="29"/>
  <c r="D20" i="29"/>
  <c r="J27" i="29"/>
  <c r="D29" i="29"/>
  <c r="D23" i="29"/>
  <c r="J21" i="29"/>
  <c r="D25" i="29"/>
  <c r="D24" i="29"/>
  <c r="D28" i="29"/>
  <c r="D22" i="29"/>
  <c r="J25" i="29"/>
  <c r="J22" i="29"/>
  <c r="D27" i="29"/>
  <c r="CB13" i="19" l="1"/>
  <c r="CB14" i="19"/>
  <c r="CB26" i="19"/>
  <c r="CB27" i="19"/>
  <c r="CB28" i="19"/>
  <c r="CB29" i="19"/>
  <c r="CB30" i="19"/>
  <c r="CB31" i="19"/>
  <c r="CB32" i="19"/>
  <c r="CB33" i="19"/>
  <c r="CB34" i="19"/>
  <c r="CB35" i="19"/>
  <c r="CB36" i="19"/>
  <c r="CB37" i="19"/>
  <c r="CB38" i="19"/>
  <c r="CB39" i="19"/>
  <c r="D21" i="29"/>
  <c r="G28" i="29"/>
  <c r="G27" i="29"/>
  <c r="AM24" i="29"/>
  <c r="M21" i="29"/>
  <c r="E23" i="29"/>
  <c r="AM23" i="29"/>
  <c r="B24" i="29"/>
  <c r="G24" i="29"/>
  <c r="F21" i="29"/>
  <c r="M25" i="29"/>
  <c r="K25" i="29"/>
  <c r="M27" i="29"/>
  <c r="G20" i="29"/>
  <c r="M24" i="29"/>
  <c r="B21" i="29"/>
  <c r="C24" i="29"/>
  <c r="L27" i="29"/>
  <c r="F20" i="29"/>
  <c r="M23" i="29"/>
  <c r="J29" i="29"/>
  <c r="B28" i="29"/>
  <c r="C28" i="29"/>
  <c r="I23" i="29"/>
  <c r="AN25" i="29"/>
  <c r="I20" i="29"/>
  <c r="B25" i="29"/>
  <c r="M26" i="29"/>
  <c r="F23" i="29"/>
  <c r="AM26" i="29"/>
  <c r="F25" i="29"/>
  <c r="C20" i="29"/>
  <c r="C25" i="29"/>
  <c r="I26" i="29"/>
  <c r="C29" i="29"/>
  <c r="G22" i="29"/>
  <c r="L22" i="29"/>
  <c r="C21" i="29"/>
  <c r="M22" i="29"/>
  <c r="AM28" i="29"/>
  <c r="J23" i="29"/>
  <c r="AN27" i="29"/>
  <c r="K21" i="29"/>
  <c r="AN23" i="29"/>
  <c r="AM25" i="29"/>
  <c r="AM22" i="29"/>
  <c r="I27" i="29"/>
  <c r="G26" i="29"/>
  <c r="E24" i="29"/>
  <c r="G29" i="29"/>
  <c r="AN22" i="29"/>
  <c r="G23" i="29"/>
  <c r="F28" i="29"/>
  <c r="K27" i="29"/>
  <c r="AM29" i="29"/>
  <c r="F22" i="29"/>
  <c r="AN26" i="29"/>
  <c r="B20" i="29"/>
  <c r="AN21" i="29"/>
  <c r="C23" i="29"/>
  <c r="M20" i="29"/>
  <c r="F26" i="29"/>
  <c r="B23" i="29"/>
  <c r="E22" i="29"/>
  <c r="I25" i="29"/>
  <c r="E29" i="29"/>
  <c r="B22" i="29"/>
  <c r="C26" i="29"/>
  <c r="K22" i="29"/>
  <c r="L28" i="29"/>
  <c r="AN29" i="29"/>
  <c r="L29" i="29"/>
  <c r="I21" i="29"/>
  <c r="AN20" i="29"/>
  <c r="E25" i="29"/>
  <c r="E26" i="29"/>
  <c r="I24" i="29"/>
  <c r="L26" i="29"/>
  <c r="L20" i="29"/>
  <c r="I22" i="29"/>
  <c r="AM21" i="29"/>
  <c r="K24" i="29"/>
  <c r="AN28" i="29"/>
  <c r="B27" i="29"/>
  <c r="I29" i="29"/>
  <c r="M28" i="29"/>
  <c r="K29" i="29"/>
  <c r="B29" i="29"/>
  <c r="F29" i="29"/>
  <c r="E20" i="29"/>
  <c r="AN24" i="29"/>
  <c r="AM27" i="29"/>
  <c r="I28" i="29"/>
  <c r="F27" i="29"/>
  <c r="C22" i="29"/>
  <c r="K28" i="29"/>
  <c r="B26" i="29"/>
  <c r="C27" i="29"/>
  <c r="G25" i="29"/>
  <c r="F24" i="29"/>
  <c r="K20" i="29"/>
  <c r="AM20" i="29"/>
  <c r="M29" i="29"/>
  <c r="L23" i="29"/>
  <c r="E27" i="29"/>
  <c r="E21" i="29"/>
  <c r="L25" i="29"/>
  <c r="K26" i="29"/>
  <c r="G21" i="29"/>
  <c r="L21" i="29"/>
  <c r="L24" i="29"/>
  <c r="E28" i="29"/>
  <c r="K23" i="29"/>
  <c r="N27" i="29" l="1"/>
  <c r="H27" i="29" s="1"/>
  <c r="N28" i="29"/>
  <c r="H28" i="29" s="1"/>
  <c r="N29" i="29"/>
  <c r="H29" i="29" s="1"/>
  <c r="N25" i="29"/>
  <c r="H25" i="29" s="1"/>
  <c r="N26" i="29"/>
  <c r="H26" i="29" s="1"/>
  <c r="N22" i="29"/>
  <c r="H22" i="29" s="1"/>
  <c r="N23" i="29"/>
  <c r="H23" i="29" s="1"/>
  <c r="N21" i="29"/>
  <c r="H21" i="29" s="1"/>
  <c r="N24" i="29"/>
  <c r="H24" i="29" s="1"/>
  <c r="N20" i="29"/>
  <c r="H20" i="29" s="1"/>
  <c r="A19" i="29" l="1"/>
  <c r="A18" i="29"/>
  <c r="A17" i="29"/>
  <c r="A16" i="29"/>
  <c r="A15" i="29"/>
  <c r="A14" i="29"/>
  <c r="A13" i="29"/>
  <c r="A12" i="29"/>
  <c r="A11" i="29"/>
  <c r="A10" i="29"/>
  <c r="A9" i="29"/>
  <c r="A8" i="29"/>
  <c r="A7" i="29"/>
  <c r="A6" i="29"/>
  <c r="A5" i="29"/>
  <c r="X41" i="19"/>
  <c r="X40" i="19"/>
  <c r="AI39" i="19" s="1"/>
  <c r="X42" i="19"/>
  <c r="J6" i="29"/>
  <c r="F16" i="29"/>
  <c r="G18" i="29"/>
  <c r="F5" i="29"/>
  <c r="J12" i="29"/>
  <c r="C12" i="29"/>
  <c r="E17" i="29"/>
  <c r="C13" i="29"/>
  <c r="C6" i="29"/>
  <c r="E18" i="29"/>
  <c r="F18" i="29"/>
  <c r="B11" i="29"/>
  <c r="E15" i="29"/>
  <c r="F10" i="29"/>
  <c r="B7" i="29"/>
  <c r="J15" i="29"/>
  <c r="G5" i="29"/>
  <c r="J7" i="29"/>
  <c r="F13" i="29"/>
  <c r="J16" i="29"/>
  <c r="E6" i="29"/>
  <c r="C7" i="29"/>
  <c r="F6" i="29"/>
  <c r="E11" i="29"/>
  <c r="C8" i="29"/>
  <c r="C15" i="29"/>
  <c r="G6" i="29"/>
  <c r="C17" i="29"/>
  <c r="G7" i="29"/>
  <c r="J17" i="29"/>
  <c r="E9" i="29"/>
  <c r="C18" i="29"/>
  <c r="B17" i="29"/>
  <c r="E5" i="29"/>
  <c r="J14" i="29"/>
  <c r="J10" i="29"/>
  <c r="E7" i="29"/>
  <c r="G17" i="29"/>
  <c r="J9" i="29"/>
  <c r="J18" i="29"/>
  <c r="F17" i="29"/>
  <c r="E13" i="29"/>
  <c r="B14" i="29"/>
  <c r="F15" i="29"/>
  <c r="G9" i="29"/>
  <c r="F19" i="29"/>
  <c r="B19" i="29"/>
  <c r="J13" i="29"/>
  <c r="F9" i="29"/>
  <c r="E10" i="29"/>
  <c r="F7" i="29"/>
  <c r="J8" i="29"/>
  <c r="X43" i="19" l="1"/>
  <c r="J19" i="29"/>
  <c r="E19" i="29"/>
  <c r="G11" i="29"/>
  <c r="B16" i="29"/>
  <c r="C11" i="29"/>
  <c r="J11" i="29"/>
  <c r="F11" i="29"/>
  <c r="X45" i="19" l="1"/>
  <c r="X44" i="19"/>
  <c r="X48" i="19"/>
  <c r="D8" i="32" l="1"/>
  <c r="E8" i="32" s="1"/>
  <c r="H60" i="19"/>
  <c r="M11" i="29"/>
  <c r="L10" i="29"/>
  <c r="M16" i="29"/>
  <c r="AN13" i="29"/>
  <c r="G16" i="29"/>
  <c r="AN7" i="29"/>
  <c r="AM7" i="29"/>
  <c r="C16" i="29"/>
  <c r="AN14" i="29"/>
  <c r="K16" i="29"/>
  <c r="L8" i="29"/>
  <c r="G8" i="29"/>
  <c r="I7" i="29"/>
  <c r="G13" i="29"/>
  <c r="I18" i="29"/>
  <c r="K6" i="29"/>
  <c r="B13" i="29"/>
  <c r="E14" i="29"/>
  <c r="M8" i="29"/>
  <c r="K17" i="29"/>
  <c r="AM6" i="29"/>
  <c r="F8" i="29"/>
  <c r="M14" i="29"/>
  <c r="I15" i="29"/>
  <c r="L7" i="29"/>
  <c r="B9" i="29"/>
  <c r="M19" i="29"/>
  <c r="B5" i="29"/>
  <c r="D13" i="29"/>
  <c r="L11" i="29"/>
  <c r="L18" i="29"/>
  <c r="G15" i="29"/>
  <c r="L15" i="29"/>
  <c r="K15" i="29"/>
  <c r="I13" i="29"/>
  <c r="D14" i="29"/>
  <c r="D12" i="29"/>
  <c r="E16" i="29"/>
  <c r="L17" i="29"/>
  <c r="D18" i="29"/>
  <c r="L5" i="29"/>
  <c r="C14" i="29"/>
  <c r="D11" i="29"/>
  <c r="AM8" i="29"/>
  <c r="AM14" i="29"/>
  <c r="AN16" i="29"/>
  <c r="AM19" i="29"/>
  <c r="AN9" i="29"/>
  <c r="M7" i="29"/>
  <c r="G14" i="29"/>
  <c r="K9" i="29"/>
  <c r="AN19" i="29"/>
  <c r="M10" i="29"/>
  <c r="AM9" i="29"/>
  <c r="B8" i="29"/>
  <c r="B6" i="29"/>
  <c r="AN6" i="29"/>
  <c r="K13" i="29"/>
  <c r="I12" i="29"/>
  <c r="AM15" i="29"/>
  <c r="K11" i="29"/>
  <c r="G19" i="29"/>
  <c r="I16" i="29"/>
  <c r="G10" i="29"/>
  <c r="K8" i="29"/>
  <c r="AM11" i="29"/>
  <c r="AN11" i="29"/>
  <c r="D6" i="29"/>
  <c r="AN15" i="29"/>
  <c r="D5" i="29"/>
  <c r="D10" i="29"/>
  <c r="M6" i="29"/>
  <c r="K7" i="29"/>
  <c r="AN8" i="29"/>
  <c r="AN10" i="29"/>
  <c r="I17" i="29"/>
  <c r="I11" i="29"/>
  <c r="D9" i="29"/>
  <c r="L12" i="29"/>
  <c r="K19" i="29"/>
  <c r="I9" i="29"/>
  <c r="AM18" i="29"/>
  <c r="C9" i="29"/>
  <c r="I8" i="29"/>
  <c r="F14" i="29"/>
  <c r="E8" i="29"/>
  <c r="L14" i="29"/>
  <c r="I19" i="29"/>
  <c r="AN5" i="29"/>
  <c r="K10" i="29"/>
  <c r="M9" i="29"/>
  <c r="M12" i="29"/>
  <c r="D17" i="29"/>
  <c r="L9" i="29"/>
  <c r="M18" i="29"/>
  <c r="B15" i="29"/>
  <c r="E12" i="29"/>
  <c r="M13" i="29"/>
  <c r="AN18" i="29"/>
  <c r="D19" i="29"/>
  <c r="L6" i="29"/>
  <c r="K12" i="29"/>
  <c r="AM10" i="29"/>
  <c r="K14" i="29"/>
  <c r="AM5" i="29"/>
  <c r="AM13" i="29"/>
  <c r="L19" i="29"/>
  <c r="F12" i="29"/>
  <c r="M15" i="29"/>
  <c r="B10" i="29"/>
  <c r="L13" i="29"/>
  <c r="B12" i="29"/>
  <c r="D15" i="29"/>
  <c r="D16" i="29"/>
  <c r="D7" i="29"/>
  <c r="B18" i="29"/>
  <c r="M17" i="29"/>
  <c r="C19" i="29"/>
  <c r="AM17" i="29"/>
  <c r="D8" i="29"/>
  <c r="I14" i="29"/>
  <c r="C10" i="29"/>
  <c r="G12" i="29"/>
  <c r="I10" i="29"/>
  <c r="L16" i="29"/>
  <c r="AM12" i="29"/>
  <c r="AN17" i="29"/>
  <c r="K18" i="29"/>
  <c r="AM16" i="29"/>
  <c r="AN12" i="29"/>
  <c r="N10" i="29" l="1"/>
  <c r="N14" i="29"/>
  <c r="AV19" i="20"/>
  <c r="BB19" i="20"/>
  <c r="N19" i="29"/>
  <c r="N8" i="29"/>
  <c r="N9" i="29"/>
  <c r="N11" i="29"/>
  <c r="N17" i="29"/>
  <c r="N16" i="29"/>
  <c r="N12" i="29"/>
  <c r="C8" i="32"/>
  <c r="N13" i="29"/>
  <c r="N15" i="29"/>
  <c r="N18" i="29"/>
  <c r="N7" i="29"/>
  <c r="AO22" i="19"/>
  <c r="H37" i="19"/>
  <c r="J5" i="29"/>
  <c r="BH19" i="20" l="1"/>
  <c r="AI24" i="19"/>
  <c r="I6" i="29"/>
  <c r="I5" i="29"/>
  <c r="K5" i="29"/>
  <c r="C6" i="32" l="1"/>
  <c r="D6" i="32" s="1"/>
  <c r="C7" i="32"/>
  <c r="N6" i="29"/>
  <c r="AI47" i="19"/>
  <c r="M5" i="29"/>
  <c r="C5" i="29"/>
  <c r="E6" i="32" l="1"/>
  <c r="C9" i="32"/>
  <c r="C10" i="32" s="1"/>
  <c r="D7" i="32"/>
  <c r="BB18" i="20"/>
  <c r="AV18" i="20"/>
  <c r="BH18" i="20" s="1"/>
  <c r="AP16" i="20" s="1"/>
  <c r="H12" i="29"/>
  <c r="H14" i="29"/>
  <c r="H7" i="29"/>
  <c r="H8" i="29"/>
  <c r="H18" i="29"/>
  <c r="H19" i="29"/>
  <c r="H15" i="29"/>
  <c r="H11" i="29"/>
  <c r="H6" i="29"/>
  <c r="H10" i="29"/>
  <c r="H13" i="29"/>
  <c r="H17" i="29"/>
  <c r="H16" i="29"/>
  <c r="H9" i="29"/>
  <c r="D9" i="32" l="1"/>
  <c r="E9" i="32" s="1"/>
  <c r="E7" i="32"/>
  <c r="X19" i="20"/>
  <c r="X20" i="20"/>
  <c r="X18" i="20"/>
  <c r="X17" i="20"/>
  <c r="N5" i="29"/>
  <c r="H5" i="29" s="1"/>
  <c r="AI26" i="19"/>
  <c r="AX25" i="19" s="1"/>
  <c r="E10" i="32" l="1"/>
  <c r="D10" i="32"/>
  <c r="AI49" i="19"/>
  <c r="AX48" i="19" s="1"/>
  <c r="K14" i="20" l="1"/>
  <c r="AP14" i="20" s="1"/>
</calcChain>
</file>

<file path=xl/comments1.xml><?xml version="1.0" encoding="utf-8"?>
<comments xmlns="http://schemas.openxmlformats.org/spreadsheetml/2006/main">
  <authors>
    <author>作成者</author>
  </authors>
  <commentList>
    <comment ref="A11" authorId="0" shapeId="0">
      <text>
        <r>
          <rPr>
            <sz val="9"/>
            <color indexed="81"/>
            <rFont val="ＭＳ Ｐゴシック"/>
            <family val="3"/>
            <charset val="128"/>
          </rPr>
          <t>「　年　月　日付け介高第　　号」の部分には、県からの交付決定通知の右上に記載されている日付及び文書番号（介高第〇－〇号）を記入して下さい。</t>
        </r>
      </text>
    </comment>
    <comment ref="AN14" authorId="0" shapeId="0">
      <text>
        <r>
          <rPr>
            <b/>
            <sz val="9"/>
            <color indexed="81"/>
            <rFont val="MS P ゴシック"/>
            <family val="3"/>
            <charset val="128"/>
          </rPr>
          <t>実績額:</t>
        </r>
        <r>
          <rPr>
            <sz val="9"/>
            <color indexed="81"/>
            <rFont val="MS P ゴシック"/>
            <family val="3"/>
            <charset val="128"/>
          </rPr>
          <t xml:space="preserve">
本欄の金額と別添(事業所一覧)の合計額が一致しない場合には、下記のチェック欄に「！」と表示されます。
報告書への反映漏れなどがないか確認して下さい。</t>
        </r>
      </text>
    </comment>
    <comment ref="AN16" authorId="0" shapeId="0">
      <text>
        <r>
          <rPr>
            <b/>
            <sz val="9"/>
            <color indexed="81"/>
            <rFont val="MS P ゴシック"/>
            <family val="3"/>
            <charset val="128"/>
          </rPr>
          <t xml:space="preserve">慰労金の申請者数:
</t>
        </r>
        <r>
          <rPr>
            <sz val="9"/>
            <color indexed="81"/>
            <rFont val="MS P ゴシック"/>
            <family val="3"/>
            <charset val="128"/>
          </rPr>
          <t>慰労金の受給申請者として職員表に記載された人数と、個票の「慰労金の区分・人数」に記載された人数の合計が一致しない場合は、上記のチェック欄に「！」と表示されます。重複支給や記載誤りがないか確認して下さい。</t>
        </r>
      </text>
    </comment>
  </commentList>
</comments>
</file>

<file path=xl/comments10.xml><?xml version="1.0" encoding="utf-8"?>
<comments xmlns="http://schemas.openxmlformats.org/spreadsheetml/2006/main">
  <authors>
    <author>作成者</author>
  </authors>
  <commentList>
    <comment ref="AV8" authorId="0" shapeId="0">
      <text>
        <r>
          <rPr>
            <b/>
            <sz val="9"/>
            <color indexed="81"/>
            <rFont val="MS P ゴシック"/>
            <family val="3"/>
            <charset val="128"/>
          </rPr>
          <t>「定員」：</t>
        </r>
        <r>
          <rPr>
            <sz val="9"/>
            <color indexed="81"/>
            <rFont val="MS P ゴシック"/>
            <family val="3"/>
            <charset val="128"/>
          </rPr>
          <t xml:space="preserve">
訪問系サービスは記入不要です。</t>
        </r>
      </text>
    </comment>
    <comment ref="AV10" authorId="0"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
特定施設入居者生活介護事業所の場合には、当該有料老人ホーム等に従事する全ての職員（特定施設の従業者及びその他の職員）の数を記入して下さい。</t>
        </r>
      </text>
    </comment>
    <comment ref="AV21" authorId="0" shapeId="0">
      <text>
        <r>
          <rPr>
            <b/>
            <sz val="9"/>
            <color indexed="81"/>
            <rFont val="MS P ゴシック"/>
            <family val="3"/>
            <charset val="128"/>
          </rPr>
          <t xml:space="preserve">「振込手数料」：
</t>
        </r>
        <r>
          <rPr>
            <sz val="9"/>
            <color indexed="81"/>
            <rFont val="MS P ゴシック"/>
            <family val="3"/>
            <charset val="128"/>
          </rPr>
          <t>交付申請の際に振込手数料も含めて申請した場合は、実績額を千円未満切り捨てで記入して下さい。</t>
        </r>
      </text>
    </comment>
    <comment ref="AV22" authorId="0" shapeId="0">
      <text>
        <r>
          <rPr>
            <b/>
            <sz val="9"/>
            <color indexed="81"/>
            <rFont val="MS P ゴシック"/>
            <family val="3"/>
            <charset val="128"/>
          </rPr>
          <t xml:space="preserve">「慰労金の区分・人数」：
</t>
        </r>
        <r>
          <rPr>
            <sz val="9"/>
            <color indexed="81"/>
            <rFont val="MS P ゴシック"/>
            <family val="3"/>
            <charset val="128"/>
          </rPr>
          <t>事業所が実際に慰労金を支給した人数を記入してください。</t>
        </r>
        <r>
          <rPr>
            <b/>
            <sz val="9"/>
            <color indexed="81"/>
            <rFont val="MS P ゴシック"/>
            <family val="3"/>
            <charset val="128"/>
          </rPr>
          <t xml:space="preserve">
</t>
        </r>
        <r>
          <rPr>
            <sz val="9"/>
            <color indexed="81"/>
            <rFont val="MS P ゴシック"/>
            <family val="3"/>
            <charset val="128"/>
          </rPr>
          <t>様式３（介護慰労金受給職員表）の記入情報（事業所別、慰労金の額別の人数）と一致するようにして下さい。</t>
        </r>
      </text>
    </comment>
    <comment ref="AV24" authorId="0" shapeId="0">
      <text>
        <r>
          <rPr>
            <b/>
            <sz val="9"/>
            <color indexed="81"/>
            <rFont val="MS P ゴシック"/>
            <family val="3"/>
            <charset val="128"/>
          </rPr>
          <t xml:space="preserve">「補助上限額」：
</t>
        </r>
        <r>
          <rPr>
            <sz val="9"/>
            <color indexed="81"/>
            <rFont val="MS P ゴシック"/>
            <family val="3"/>
            <charset val="128"/>
          </rPr>
          <t>提供サービス及び定員をもとに自動算出されます。</t>
        </r>
      </text>
    </comment>
    <comment ref="AV28" authorId="0"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39" authorId="0" shapeId="0">
      <text>
        <r>
          <rPr>
            <b/>
            <sz val="9"/>
            <color indexed="81"/>
            <rFont val="MS P ゴシック"/>
            <family val="3"/>
            <charset val="128"/>
          </rPr>
          <t xml:space="preserve">「支出額③」：
</t>
        </r>
        <r>
          <rPr>
            <sz val="9"/>
            <color indexed="81"/>
            <rFont val="MS P ゴシック"/>
            <family val="3"/>
            <charset val="128"/>
          </rPr>
          <t>千円未満切り捨てとなります。</t>
        </r>
      </text>
    </comment>
  </commentList>
</comments>
</file>

<file path=xl/comments11.xml><?xml version="1.0" encoding="utf-8"?>
<comments xmlns="http://schemas.openxmlformats.org/spreadsheetml/2006/main">
  <authors>
    <author>作成者</author>
  </authors>
  <commentList>
    <comment ref="AV8" authorId="0" shapeId="0">
      <text>
        <r>
          <rPr>
            <b/>
            <sz val="9"/>
            <color indexed="81"/>
            <rFont val="MS P ゴシック"/>
            <family val="3"/>
            <charset val="128"/>
          </rPr>
          <t>「定員」：</t>
        </r>
        <r>
          <rPr>
            <sz val="9"/>
            <color indexed="81"/>
            <rFont val="MS P ゴシック"/>
            <family val="3"/>
            <charset val="128"/>
          </rPr>
          <t xml:space="preserve">
訪問系サービスは記入不要です。</t>
        </r>
      </text>
    </comment>
    <comment ref="AV10" authorId="0"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
特定施設入居者生活介護事業所の場合には、当該有料老人ホーム等に従事する全ての職員（特定施設の従業者及びその他の職員）の数を記入して下さい。</t>
        </r>
      </text>
    </comment>
    <comment ref="AV21" authorId="0" shapeId="0">
      <text>
        <r>
          <rPr>
            <b/>
            <sz val="9"/>
            <color indexed="81"/>
            <rFont val="MS P ゴシック"/>
            <family val="3"/>
            <charset val="128"/>
          </rPr>
          <t xml:space="preserve">「振込手数料」：
</t>
        </r>
        <r>
          <rPr>
            <sz val="9"/>
            <color indexed="81"/>
            <rFont val="MS P ゴシック"/>
            <family val="3"/>
            <charset val="128"/>
          </rPr>
          <t>交付申請の際に振込手数料も含めて申請した場合は、実績額を千円未満切り捨てで記入して下さい。</t>
        </r>
      </text>
    </comment>
    <comment ref="AV22" authorId="0" shapeId="0">
      <text>
        <r>
          <rPr>
            <b/>
            <sz val="9"/>
            <color indexed="81"/>
            <rFont val="MS P ゴシック"/>
            <family val="3"/>
            <charset val="128"/>
          </rPr>
          <t xml:space="preserve">「慰労金の区分・人数」：
</t>
        </r>
        <r>
          <rPr>
            <sz val="9"/>
            <color indexed="81"/>
            <rFont val="MS P ゴシック"/>
            <family val="3"/>
            <charset val="128"/>
          </rPr>
          <t>事業所が実際に慰労金を支給した人数を記入してください。</t>
        </r>
        <r>
          <rPr>
            <b/>
            <sz val="9"/>
            <color indexed="81"/>
            <rFont val="MS P ゴシック"/>
            <family val="3"/>
            <charset val="128"/>
          </rPr>
          <t xml:space="preserve">
</t>
        </r>
        <r>
          <rPr>
            <sz val="9"/>
            <color indexed="81"/>
            <rFont val="MS P ゴシック"/>
            <family val="3"/>
            <charset val="128"/>
          </rPr>
          <t>様式３（介護慰労金受給職員表）の記入情報（事業所別、慰労金の額別の人数）と一致するようにして下さい。</t>
        </r>
      </text>
    </comment>
    <comment ref="AV24" authorId="0" shapeId="0">
      <text>
        <r>
          <rPr>
            <b/>
            <sz val="9"/>
            <color indexed="81"/>
            <rFont val="MS P ゴシック"/>
            <family val="3"/>
            <charset val="128"/>
          </rPr>
          <t xml:space="preserve">「補助上限額」：
</t>
        </r>
        <r>
          <rPr>
            <sz val="9"/>
            <color indexed="81"/>
            <rFont val="MS P ゴシック"/>
            <family val="3"/>
            <charset val="128"/>
          </rPr>
          <t>提供サービス及び定員をもとに自動算出されます。</t>
        </r>
      </text>
    </comment>
    <comment ref="AV28" authorId="0"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39" authorId="0" shapeId="0">
      <text>
        <r>
          <rPr>
            <b/>
            <sz val="9"/>
            <color indexed="81"/>
            <rFont val="MS P ゴシック"/>
            <family val="3"/>
            <charset val="128"/>
          </rPr>
          <t xml:space="preserve">「支出額③」：
</t>
        </r>
        <r>
          <rPr>
            <sz val="9"/>
            <color indexed="81"/>
            <rFont val="MS P ゴシック"/>
            <family val="3"/>
            <charset val="128"/>
          </rPr>
          <t>千円未満切り捨てとなります。</t>
        </r>
      </text>
    </comment>
  </commentList>
</comments>
</file>

<file path=xl/comments12.xml><?xml version="1.0" encoding="utf-8"?>
<comments xmlns="http://schemas.openxmlformats.org/spreadsheetml/2006/main">
  <authors>
    <author>作成者</author>
  </authors>
  <commentList>
    <comment ref="AV8" authorId="0" shapeId="0">
      <text>
        <r>
          <rPr>
            <b/>
            <sz val="9"/>
            <color indexed="81"/>
            <rFont val="MS P ゴシック"/>
            <family val="3"/>
            <charset val="128"/>
          </rPr>
          <t>「定員」：</t>
        </r>
        <r>
          <rPr>
            <sz val="9"/>
            <color indexed="81"/>
            <rFont val="MS P ゴシック"/>
            <family val="3"/>
            <charset val="128"/>
          </rPr>
          <t xml:space="preserve">
訪問系サービスは記入不要です。</t>
        </r>
      </text>
    </comment>
    <comment ref="AV10" authorId="0"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
特定施設入居者生活介護事業所の場合には、当該有料老人ホーム等に従事する全ての職員（特定施設の従業者及びその他の職員）の数を記入して下さい。</t>
        </r>
      </text>
    </comment>
    <comment ref="AV21" authorId="0" shapeId="0">
      <text>
        <r>
          <rPr>
            <b/>
            <sz val="9"/>
            <color indexed="81"/>
            <rFont val="MS P ゴシック"/>
            <family val="3"/>
            <charset val="128"/>
          </rPr>
          <t xml:space="preserve">「振込手数料」：
</t>
        </r>
        <r>
          <rPr>
            <sz val="9"/>
            <color indexed="81"/>
            <rFont val="MS P ゴシック"/>
            <family val="3"/>
            <charset val="128"/>
          </rPr>
          <t>交付申請の際に振込手数料も含めて申請した場合は、実績額を千円未満切り捨てで記入して下さい。</t>
        </r>
      </text>
    </comment>
    <comment ref="AV22" authorId="0" shapeId="0">
      <text>
        <r>
          <rPr>
            <b/>
            <sz val="9"/>
            <color indexed="81"/>
            <rFont val="MS P ゴシック"/>
            <family val="3"/>
            <charset val="128"/>
          </rPr>
          <t xml:space="preserve">「慰労金の区分・人数」：
</t>
        </r>
        <r>
          <rPr>
            <sz val="9"/>
            <color indexed="81"/>
            <rFont val="MS P ゴシック"/>
            <family val="3"/>
            <charset val="128"/>
          </rPr>
          <t>事業所が実際に慰労金を支給した人数を記入してください。</t>
        </r>
        <r>
          <rPr>
            <b/>
            <sz val="9"/>
            <color indexed="81"/>
            <rFont val="MS P ゴシック"/>
            <family val="3"/>
            <charset val="128"/>
          </rPr>
          <t xml:space="preserve">
</t>
        </r>
        <r>
          <rPr>
            <sz val="9"/>
            <color indexed="81"/>
            <rFont val="MS P ゴシック"/>
            <family val="3"/>
            <charset val="128"/>
          </rPr>
          <t>様式３（介護慰労金受給職員表）の記入情報（事業所別、慰労金の額別の人数）と一致するようにして下さい。</t>
        </r>
      </text>
    </comment>
    <comment ref="AV24" authorId="0" shapeId="0">
      <text>
        <r>
          <rPr>
            <b/>
            <sz val="9"/>
            <color indexed="81"/>
            <rFont val="MS P ゴシック"/>
            <family val="3"/>
            <charset val="128"/>
          </rPr>
          <t xml:space="preserve">「補助上限額」：
</t>
        </r>
        <r>
          <rPr>
            <sz val="9"/>
            <color indexed="81"/>
            <rFont val="MS P ゴシック"/>
            <family val="3"/>
            <charset val="128"/>
          </rPr>
          <t>提供サービス及び定員をもとに自動算出されます。</t>
        </r>
      </text>
    </comment>
    <comment ref="AV28" authorId="0"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39" authorId="0" shapeId="0">
      <text>
        <r>
          <rPr>
            <b/>
            <sz val="9"/>
            <color indexed="81"/>
            <rFont val="MS P ゴシック"/>
            <family val="3"/>
            <charset val="128"/>
          </rPr>
          <t xml:space="preserve">「支出額③」：
</t>
        </r>
        <r>
          <rPr>
            <sz val="9"/>
            <color indexed="81"/>
            <rFont val="MS P ゴシック"/>
            <family val="3"/>
            <charset val="128"/>
          </rPr>
          <t>千円未満切り捨てとなります。</t>
        </r>
      </text>
    </comment>
  </commentList>
</comments>
</file>

<file path=xl/comments13.xml><?xml version="1.0" encoding="utf-8"?>
<comments xmlns="http://schemas.openxmlformats.org/spreadsheetml/2006/main">
  <authors>
    <author>作成者</author>
  </authors>
  <commentList>
    <comment ref="AV8" authorId="0" shapeId="0">
      <text>
        <r>
          <rPr>
            <b/>
            <sz val="9"/>
            <color indexed="81"/>
            <rFont val="MS P ゴシック"/>
            <family val="3"/>
            <charset val="128"/>
          </rPr>
          <t>「定員」：</t>
        </r>
        <r>
          <rPr>
            <sz val="9"/>
            <color indexed="81"/>
            <rFont val="MS P ゴシック"/>
            <family val="3"/>
            <charset val="128"/>
          </rPr>
          <t xml:space="preserve">
訪問系サービスは記入不要です。</t>
        </r>
      </text>
    </comment>
    <comment ref="AV10" authorId="0"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
特定施設入居者生活介護事業所の場合には、当該有料老人ホーム等に従事する全ての職員（特定施設の従業者及びその他の職員）の数を記入して下さい。</t>
        </r>
      </text>
    </comment>
    <comment ref="AV21" authorId="0" shapeId="0">
      <text>
        <r>
          <rPr>
            <b/>
            <sz val="9"/>
            <color indexed="81"/>
            <rFont val="MS P ゴシック"/>
            <family val="3"/>
            <charset val="128"/>
          </rPr>
          <t xml:space="preserve">「振込手数料」：
</t>
        </r>
        <r>
          <rPr>
            <sz val="9"/>
            <color indexed="81"/>
            <rFont val="MS P ゴシック"/>
            <family val="3"/>
            <charset val="128"/>
          </rPr>
          <t>交付申請の際に振込手数料も含めて申請した場合は、実績額を千円未満切り捨てで記入して下さい。</t>
        </r>
      </text>
    </comment>
    <comment ref="AV22" authorId="0" shapeId="0">
      <text>
        <r>
          <rPr>
            <b/>
            <sz val="9"/>
            <color indexed="81"/>
            <rFont val="MS P ゴシック"/>
            <family val="3"/>
            <charset val="128"/>
          </rPr>
          <t xml:space="preserve">「慰労金の区分・人数」：
</t>
        </r>
        <r>
          <rPr>
            <sz val="9"/>
            <color indexed="81"/>
            <rFont val="MS P ゴシック"/>
            <family val="3"/>
            <charset val="128"/>
          </rPr>
          <t>事業所が実際に慰労金を支給した人数を記入してください。</t>
        </r>
        <r>
          <rPr>
            <b/>
            <sz val="9"/>
            <color indexed="81"/>
            <rFont val="MS P ゴシック"/>
            <family val="3"/>
            <charset val="128"/>
          </rPr>
          <t xml:space="preserve">
</t>
        </r>
        <r>
          <rPr>
            <sz val="9"/>
            <color indexed="81"/>
            <rFont val="MS P ゴシック"/>
            <family val="3"/>
            <charset val="128"/>
          </rPr>
          <t>様式３（介護慰労金受給職員表）の記入情報（事業所別、慰労金の額別の人数）と一致するようにして下さい。</t>
        </r>
      </text>
    </comment>
    <comment ref="AV24" authorId="0" shapeId="0">
      <text>
        <r>
          <rPr>
            <b/>
            <sz val="9"/>
            <color indexed="81"/>
            <rFont val="MS P ゴシック"/>
            <family val="3"/>
            <charset val="128"/>
          </rPr>
          <t xml:space="preserve">「補助上限額」：
</t>
        </r>
        <r>
          <rPr>
            <sz val="9"/>
            <color indexed="81"/>
            <rFont val="MS P ゴシック"/>
            <family val="3"/>
            <charset val="128"/>
          </rPr>
          <t>提供サービス及び定員をもとに自動算出されます。</t>
        </r>
      </text>
    </comment>
    <comment ref="AV28" authorId="0"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39" authorId="0" shapeId="0">
      <text>
        <r>
          <rPr>
            <b/>
            <sz val="9"/>
            <color indexed="81"/>
            <rFont val="MS P ゴシック"/>
            <family val="3"/>
            <charset val="128"/>
          </rPr>
          <t xml:space="preserve">「支出額③」：
</t>
        </r>
        <r>
          <rPr>
            <sz val="9"/>
            <color indexed="81"/>
            <rFont val="MS P ゴシック"/>
            <family val="3"/>
            <charset val="128"/>
          </rPr>
          <t>千円未満切り捨てとなります。</t>
        </r>
      </text>
    </comment>
  </commentList>
</comments>
</file>

<file path=xl/comments14.xml><?xml version="1.0" encoding="utf-8"?>
<comments xmlns="http://schemas.openxmlformats.org/spreadsheetml/2006/main">
  <authors>
    <author>作成者</author>
  </authors>
  <commentList>
    <comment ref="AV8" authorId="0" shapeId="0">
      <text>
        <r>
          <rPr>
            <b/>
            <sz val="9"/>
            <color indexed="81"/>
            <rFont val="MS P ゴシック"/>
            <family val="3"/>
            <charset val="128"/>
          </rPr>
          <t>「定員」：</t>
        </r>
        <r>
          <rPr>
            <sz val="9"/>
            <color indexed="81"/>
            <rFont val="MS P ゴシック"/>
            <family val="3"/>
            <charset val="128"/>
          </rPr>
          <t xml:space="preserve">
訪問系サービスは記入不要です。</t>
        </r>
      </text>
    </comment>
    <comment ref="AV10" authorId="0"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
特定施設入居者生活介護事業所の場合には、当該有料老人ホーム等に従事する全ての職員（特定施設の従業者及びその他の職員）の数を記入して下さい。</t>
        </r>
      </text>
    </comment>
    <comment ref="AV21" authorId="0" shapeId="0">
      <text>
        <r>
          <rPr>
            <b/>
            <sz val="9"/>
            <color indexed="81"/>
            <rFont val="MS P ゴシック"/>
            <family val="3"/>
            <charset val="128"/>
          </rPr>
          <t xml:space="preserve">「振込手数料」：
</t>
        </r>
        <r>
          <rPr>
            <sz val="9"/>
            <color indexed="81"/>
            <rFont val="MS P ゴシック"/>
            <family val="3"/>
            <charset val="128"/>
          </rPr>
          <t>交付申請の際に振込手数料も含めて申請した場合は、実績額を千円未満切り捨てで記入して下さい。</t>
        </r>
      </text>
    </comment>
    <comment ref="AV22" authorId="0" shapeId="0">
      <text>
        <r>
          <rPr>
            <b/>
            <sz val="9"/>
            <color indexed="81"/>
            <rFont val="MS P ゴシック"/>
            <family val="3"/>
            <charset val="128"/>
          </rPr>
          <t xml:space="preserve">「慰労金の区分・人数」：
</t>
        </r>
        <r>
          <rPr>
            <sz val="9"/>
            <color indexed="81"/>
            <rFont val="MS P ゴシック"/>
            <family val="3"/>
            <charset val="128"/>
          </rPr>
          <t>事業所が実際に慰労金を支給した人数を記入してください。</t>
        </r>
        <r>
          <rPr>
            <b/>
            <sz val="9"/>
            <color indexed="81"/>
            <rFont val="MS P ゴシック"/>
            <family val="3"/>
            <charset val="128"/>
          </rPr>
          <t xml:space="preserve">
</t>
        </r>
        <r>
          <rPr>
            <sz val="9"/>
            <color indexed="81"/>
            <rFont val="MS P ゴシック"/>
            <family val="3"/>
            <charset val="128"/>
          </rPr>
          <t>様式３（介護慰労金受給職員表）の記入情報（事業所別、慰労金の額別の人数）と一致するようにして下さい。</t>
        </r>
      </text>
    </comment>
    <comment ref="AV24" authorId="0" shapeId="0">
      <text>
        <r>
          <rPr>
            <b/>
            <sz val="9"/>
            <color indexed="81"/>
            <rFont val="MS P ゴシック"/>
            <family val="3"/>
            <charset val="128"/>
          </rPr>
          <t xml:space="preserve">「補助上限額」：
</t>
        </r>
        <r>
          <rPr>
            <sz val="9"/>
            <color indexed="81"/>
            <rFont val="MS P ゴシック"/>
            <family val="3"/>
            <charset val="128"/>
          </rPr>
          <t>提供サービス及び定員をもとに自動算出されます。</t>
        </r>
      </text>
    </comment>
    <comment ref="AV28" authorId="0"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39" authorId="0" shapeId="0">
      <text>
        <r>
          <rPr>
            <b/>
            <sz val="9"/>
            <color indexed="81"/>
            <rFont val="MS P ゴシック"/>
            <family val="3"/>
            <charset val="128"/>
          </rPr>
          <t xml:space="preserve">「支出額③」：
</t>
        </r>
        <r>
          <rPr>
            <sz val="9"/>
            <color indexed="81"/>
            <rFont val="MS P ゴシック"/>
            <family val="3"/>
            <charset val="128"/>
          </rPr>
          <t>千円未満切り捨てとなります。</t>
        </r>
      </text>
    </comment>
  </commentList>
</comments>
</file>

<file path=xl/comments15.xml><?xml version="1.0" encoding="utf-8"?>
<comments xmlns="http://schemas.openxmlformats.org/spreadsheetml/2006/main">
  <authors>
    <author>作成者</author>
  </authors>
  <commentList>
    <comment ref="AV8" authorId="0" shapeId="0">
      <text>
        <r>
          <rPr>
            <b/>
            <sz val="9"/>
            <color indexed="81"/>
            <rFont val="MS P ゴシック"/>
            <family val="3"/>
            <charset val="128"/>
          </rPr>
          <t>「定員」：</t>
        </r>
        <r>
          <rPr>
            <sz val="9"/>
            <color indexed="81"/>
            <rFont val="MS P ゴシック"/>
            <family val="3"/>
            <charset val="128"/>
          </rPr>
          <t xml:space="preserve">
訪問系サービスは記入不要です。</t>
        </r>
      </text>
    </comment>
    <comment ref="AV10" authorId="0"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
特定施設入居者生活介護事業所の場合には、当該有料老人ホーム等に従事する全ての職員（特定施設の従業者及びその他の職員）の数を記入して下さい。</t>
        </r>
      </text>
    </comment>
    <comment ref="AV21" authorId="0" shapeId="0">
      <text>
        <r>
          <rPr>
            <b/>
            <sz val="9"/>
            <color indexed="81"/>
            <rFont val="MS P ゴシック"/>
            <family val="3"/>
            <charset val="128"/>
          </rPr>
          <t xml:space="preserve">「振込手数料」：
</t>
        </r>
        <r>
          <rPr>
            <sz val="9"/>
            <color indexed="81"/>
            <rFont val="MS P ゴシック"/>
            <family val="3"/>
            <charset val="128"/>
          </rPr>
          <t>交付申請の際に振込手数料も含めて申請した場合は、実績額を千円未満切り捨てで記入して下さい。</t>
        </r>
      </text>
    </comment>
    <comment ref="AV22" authorId="0" shapeId="0">
      <text>
        <r>
          <rPr>
            <b/>
            <sz val="9"/>
            <color indexed="81"/>
            <rFont val="MS P ゴシック"/>
            <family val="3"/>
            <charset val="128"/>
          </rPr>
          <t xml:space="preserve">「慰労金の区分・人数」：
</t>
        </r>
        <r>
          <rPr>
            <sz val="9"/>
            <color indexed="81"/>
            <rFont val="MS P ゴシック"/>
            <family val="3"/>
            <charset val="128"/>
          </rPr>
          <t>事業所が実際に慰労金を支給した人数を記入してください。</t>
        </r>
        <r>
          <rPr>
            <b/>
            <sz val="9"/>
            <color indexed="81"/>
            <rFont val="MS P ゴシック"/>
            <family val="3"/>
            <charset val="128"/>
          </rPr>
          <t xml:space="preserve">
</t>
        </r>
        <r>
          <rPr>
            <sz val="9"/>
            <color indexed="81"/>
            <rFont val="MS P ゴシック"/>
            <family val="3"/>
            <charset val="128"/>
          </rPr>
          <t>様式３（介護慰労金受給職員表）の記入情報（事業所別、慰労金の額別の人数）と一致するようにして下さい。</t>
        </r>
      </text>
    </comment>
    <comment ref="AV24" authorId="0" shapeId="0">
      <text>
        <r>
          <rPr>
            <b/>
            <sz val="9"/>
            <color indexed="81"/>
            <rFont val="MS P ゴシック"/>
            <family val="3"/>
            <charset val="128"/>
          </rPr>
          <t xml:space="preserve">「補助上限額」：
</t>
        </r>
        <r>
          <rPr>
            <sz val="9"/>
            <color indexed="81"/>
            <rFont val="MS P ゴシック"/>
            <family val="3"/>
            <charset val="128"/>
          </rPr>
          <t>提供サービス及び定員をもとに自動算出されます。</t>
        </r>
      </text>
    </comment>
    <comment ref="AV28" authorId="0"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39" authorId="0" shapeId="0">
      <text>
        <r>
          <rPr>
            <b/>
            <sz val="9"/>
            <color indexed="81"/>
            <rFont val="MS P ゴシック"/>
            <family val="3"/>
            <charset val="128"/>
          </rPr>
          <t xml:space="preserve">「支出額③」：
</t>
        </r>
        <r>
          <rPr>
            <sz val="9"/>
            <color indexed="81"/>
            <rFont val="MS P ゴシック"/>
            <family val="3"/>
            <charset val="128"/>
          </rPr>
          <t>千円未満切り捨てとなります。</t>
        </r>
      </text>
    </comment>
  </commentList>
</comments>
</file>

<file path=xl/comments16.xml><?xml version="1.0" encoding="utf-8"?>
<comments xmlns="http://schemas.openxmlformats.org/spreadsheetml/2006/main">
  <authors>
    <author>作成者</author>
  </authors>
  <commentList>
    <comment ref="AV8" authorId="0" shapeId="0">
      <text>
        <r>
          <rPr>
            <b/>
            <sz val="9"/>
            <color indexed="81"/>
            <rFont val="MS P ゴシック"/>
            <family val="3"/>
            <charset val="128"/>
          </rPr>
          <t>「定員」：</t>
        </r>
        <r>
          <rPr>
            <sz val="9"/>
            <color indexed="81"/>
            <rFont val="MS P ゴシック"/>
            <family val="3"/>
            <charset val="128"/>
          </rPr>
          <t xml:space="preserve">
訪問系サービスは記入不要です。</t>
        </r>
      </text>
    </comment>
    <comment ref="AV10" authorId="0"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
特定施設入居者生活介護事業所の場合には、当該有料老人ホーム等に従事する全ての職員（特定施設の従業者及びその他の職員）の数を記入して下さい。</t>
        </r>
      </text>
    </comment>
    <comment ref="AV21" authorId="0" shapeId="0">
      <text>
        <r>
          <rPr>
            <b/>
            <sz val="9"/>
            <color indexed="81"/>
            <rFont val="MS P ゴシック"/>
            <family val="3"/>
            <charset val="128"/>
          </rPr>
          <t xml:space="preserve">「振込手数料」：
</t>
        </r>
        <r>
          <rPr>
            <sz val="9"/>
            <color indexed="81"/>
            <rFont val="MS P ゴシック"/>
            <family val="3"/>
            <charset val="128"/>
          </rPr>
          <t>交付申請の際に振込手数料も含めて申請した場合は、実績額を千円未満切り捨てで記入して下さい。</t>
        </r>
      </text>
    </comment>
    <comment ref="AV22" authorId="0" shapeId="0">
      <text>
        <r>
          <rPr>
            <b/>
            <sz val="9"/>
            <color indexed="81"/>
            <rFont val="MS P ゴシック"/>
            <family val="3"/>
            <charset val="128"/>
          </rPr>
          <t xml:space="preserve">「慰労金の区分・人数」：
</t>
        </r>
        <r>
          <rPr>
            <sz val="9"/>
            <color indexed="81"/>
            <rFont val="MS P ゴシック"/>
            <family val="3"/>
            <charset val="128"/>
          </rPr>
          <t>事業所が実際に慰労金を支給した人数を記入してください。</t>
        </r>
        <r>
          <rPr>
            <b/>
            <sz val="9"/>
            <color indexed="81"/>
            <rFont val="MS P ゴシック"/>
            <family val="3"/>
            <charset val="128"/>
          </rPr>
          <t xml:space="preserve">
</t>
        </r>
        <r>
          <rPr>
            <sz val="9"/>
            <color indexed="81"/>
            <rFont val="MS P ゴシック"/>
            <family val="3"/>
            <charset val="128"/>
          </rPr>
          <t>様式３（介護慰労金受給職員表）の記入情報（事業所別、慰労金の額別の人数）と一致するようにして下さい。</t>
        </r>
      </text>
    </comment>
    <comment ref="AV24" authorId="0" shapeId="0">
      <text>
        <r>
          <rPr>
            <b/>
            <sz val="9"/>
            <color indexed="81"/>
            <rFont val="MS P ゴシック"/>
            <family val="3"/>
            <charset val="128"/>
          </rPr>
          <t xml:space="preserve">「補助上限額」：
</t>
        </r>
        <r>
          <rPr>
            <sz val="9"/>
            <color indexed="81"/>
            <rFont val="MS P ゴシック"/>
            <family val="3"/>
            <charset val="128"/>
          </rPr>
          <t>提供サービス及び定員をもとに自動算出されます。</t>
        </r>
      </text>
    </comment>
    <comment ref="AV28" authorId="0"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39" authorId="0" shapeId="0">
      <text>
        <r>
          <rPr>
            <b/>
            <sz val="9"/>
            <color indexed="81"/>
            <rFont val="MS P ゴシック"/>
            <family val="3"/>
            <charset val="128"/>
          </rPr>
          <t xml:space="preserve">「支出額③」：
</t>
        </r>
        <r>
          <rPr>
            <sz val="9"/>
            <color indexed="81"/>
            <rFont val="MS P ゴシック"/>
            <family val="3"/>
            <charset val="128"/>
          </rPr>
          <t>千円未満切り捨てとなります。</t>
        </r>
      </text>
    </comment>
  </commentList>
</comments>
</file>

<file path=xl/comments17.xml><?xml version="1.0" encoding="utf-8"?>
<comments xmlns="http://schemas.openxmlformats.org/spreadsheetml/2006/main">
  <authors>
    <author>作成者</author>
  </authors>
  <commentList>
    <comment ref="AV8" authorId="0" shapeId="0">
      <text>
        <r>
          <rPr>
            <b/>
            <sz val="9"/>
            <color indexed="81"/>
            <rFont val="MS P ゴシック"/>
            <family val="3"/>
            <charset val="128"/>
          </rPr>
          <t>「定員」：</t>
        </r>
        <r>
          <rPr>
            <sz val="9"/>
            <color indexed="81"/>
            <rFont val="MS P ゴシック"/>
            <family val="3"/>
            <charset val="128"/>
          </rPr>
          <t xml:space="preserve">
訪問系サービスは記入不要です。</t>
        </r>
      </text>
    </comment>
    <comment ref="AV10" authorId="0"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
特定施設入居者生活介護事業所の場合には、当該有料老人ホーム等に従事する全ての職員（特定施設の従業者及びその他の職員）の数を記入して下さい。</t>
        </r>
      </text>
    </comment>
    <comment ref="AV21" authorId="0" shapeId="0">
      <text>
        <r>
          <rPr>
            <b/>
            <sz val="9"/>
            <color indexed="81"/>
            <rFont val="MS P ゴシック"/>
            <family val="3"/>
            <charset val="128"/>
          </rPr>
          <t xml:space="preserve">「振込手数料」：
</t>
        </r>
        <r>
          <rPr>
            <sz val="9"/>
            <color indexed="81"/>
            <rFont val="MS P ゴシック"/>
            <family val="3"/>
            <charset val="128"/>
          </rPr>
          <t>交付申請の際に振込手数料も含めて申請した場合は、実績額を千円未満切り捨てで記入して下さい。</t>
        </r>
      </text>
    </comment>
    <comment ref="AV22" authorId="0" shapeId="0">
      <text>
        <r>
          <rPr>
            <b/>
            <sz val="9"/>
            <color indexed="81"/>
            <rFont val="MS P ゴシック"/>
            <family val="3"/>
            <charset val="128"/>
          </rPr>
          <t xml:space="preserve">「慰労金の区分・人数」：
</t>
        </r>
        <r>
          <rPr>
            <sz val="9"/>
            <color indexed="81"/>
            <rFont val="MS P ゴシック"/>
            <family val="3"/>
            <charset val="128"/>
          </rPr>
          <t>事業所が実際に慰労金を支給した人数を記入してください。</t>
        </r>
        <r>
          <rPr>
            <b/>
            <sz val="9"/>
            <color indexed="81"/>
            <rFont val="MS P ゴシック"/>
            <family val="3"/>
            <charset val="128"/>
          </rPr>
          <t xml:space="preserve">
</t>
        </r>
        <r>
          <rPr>
            <sz val="9"/>
            <color indexed="81"/>
            <rFont val="MS P ゴシック"/>
            <family val="3"/>
            <charset val="128"/>
          </rPr>
          <t>様式３（介護慰労金受給職員表）の記入情報（事業所別、慰労金の額別の人数）と一致するようにして下さい。</t>
        </r>
      </text>
    </comment>
    <comment ref="AV24" authorId="0" shapeId="0">
      <text>
        <r>
          <rPr>
            <b/>
            <sz val="9"/>
            <color indexed="81"/>
            <rFont val="MS P ゴシック"/>
            <family val="3"/>
            <charset val="128"/>
          </rPr>
          <t xml:space="preserve">「補助上限額」：
</t>
        </r>
        <r>
          <rPr>
            <sz val="9"/>
            <color indexed="81"/>
            <rFont val="MS P ゴシック"/>
            <family val="3"/>
            <charset val="128"/>
          </rPr>
          <t>提供サービス及び定員をもとに自動算出されます。</t>
        </r>
      </text>
    </comment>
    <comment ref="AV28" authorId="0"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39" authorId="0" shapeId="0">
      <text>
        <r>
          <rPr>
            <b/>
            <sz val="9"/>
            <color indexed="81"/>
            <rFont val="MS P ゴシック"/>
            <family val="3"/>
            <charset val="128"/>
          </rPr>
          <t xml:space="preserve">「支出額③」：
</t>
        </r>
        <r>
          <rPr>
            <sz val="9"/>
            <color indexed="81"/>
            <rFont val="MS P ゴシック"/>
            <family val="3"/>
            <charset val="128"/>
          </rPr>
          <t>千円未満切り捨てとなります。</t>
        </r>
      </text>
    </comment>
  </commentList>
</comments>
</file>

<file path=xl/comments18.xml><?xml version="1.0" encoding="utf-8"?>
<comments xmlns="http://schemas.openxmlformats.org/spreadsheetml/2006/main">
  <authors>
    <author>作成者</author>
  </authors>
  <commentList>
    <comment ref="AV8" authorId="0" shapeId="0">
      <text>
        <r>
          <rPr>
            <b/>
            <sz val="9"/>
            <color indexed="81"/>
            <rFont val="MS P ゴシック"/>
            <family val="3"/>
            <charset val="128"/>
          </rPr>
          <t>「定員」：</t>
        </r>
        <r>
          <rPr>
            <sz val="9"/>
            <color indexed="81"/>
            <rFont val="MS P ゴシック"/>
            <family val="3"/>
            <charset val="128"/>
          </rPr>
          <t xml:space="preserve">
訪問系サービスは記入不要です。</t>
        </r>
      </text>
    </comment>
    <comment ref="AV10" authorId="0"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
特定施設入居者生活介護事業所の場合には、当該有料老人ホーム等に従事する全ての職員（特定施設の従業者及びその他の職員）の数を記入して下さい。</t>
        </r>
      </text>
    </comment>
    <comment ref="AV21" authorId="0" shapeId="0">
      <text>
        <r>
          <rPr>
            <b/>
            <sz val="9"/>
            <color indexed="81"/>
            <rFont val="MS P ゴシック"/>
            <family val="3"/>
            <charset val="128"/>
          </rPr>
          <t xml:space="preserve">「振込手数料」：
</t>
        </r>
        <r>
          <rPr>
            <sz val="9"/>
            <color indexed="81"/>
            <rFont val="MS P ゴシック"/>
            <family val="3"/>
            <charset val="128"/>
          </rPr>
          <t>交付申請の際に振込手数料も含めて申請した場合は、実績額を千円未満切り捨てで記入して下さい。</t>
        </r>
      </text>
    </comment>
    <comment ref="AV22" authorId="0" shapeId="0">
      <text>
        <r>
          <rPr>
            <b/>
            <sz val="9"/>
            <color indexed="81"/>
            <rFont val="MS P ゴシック"/>
            <family val="3"/>
            <charset val="128"/>
          </rPr>
          <t xml:space="preserve">「慰労金の区分・人数」：
</t>
        </r>
        <r>
          <rPr>
            <sz val="9"/>
            <color indexed="81"/>
            <rFont val="MS P ゴシック"/>
            <family val="3"/>
            <charset val="128"/>
          </rPr>
          <t>事業所が実際に慰労金を支給した人数を記入してください。</t>
        </r>
        <r>
          <rPr>
            <b/>
            <sz val="9"/>
            <color indexed="81"/>
            <rFont val="MS P ゴシック"/>
            <family val="3"/>
            <charset val="128"/>
          </rPr>
          <t xml:space="preserve">
</t>
        </r>
        <r>
          <rPr>
            <sz val="9"/>
            <color indexed="81"/>
            <rFont val="MS P ゴシック"/>
            <family val="3"/>
            <charset val="128"/>
          </rPr>
          <t>様式３（介護慰労金受給職員表）の記入情報（事業所別、慰労金の額別の人数）と一致するようにして下さい。</t>
        </r>
      </text>
    </comment>
    <comment ref="AV24" authorId="0" shapeId="0">
      <text>
        <r>
          <rPr>
            <b/>
            <sz val="9"/>
            <color indexed="81"/>
            <rFont val="MS P ゴシック"/>
            <family val="3"/>
            <charset val="128"/>
          </rPr>
          <t xml:space="preserve">「補助上限額」：
</t>
        </r>
        <r>
          <rPr>
            <sz val="9"/>
            <color indexed="81"/>
            <rFont val="MS P ゴシック"/>
            <family val="3"/>
            <charset val="128"/>
          </rPr>
          <t>提供サービス及び定員をもとに自動算出されます。</t>
        </r>
      </text>
    </comment>
    <comment ref="AV28" authorId="0"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39" authorId="0" shapeId="0">
      <text>
        <r>
          <rPr>
            <b/>
            <sz val="9"/>
            <color indexed="81"/>
            <rFont val="MS P ゴシック"/>
            <family val="3"/>
            <charset val="128"/>
          </rPr>
          <t xml:space="preserve">「支出額③」：
</t>
        </r>
        <r>
          <rPr>
            <sz val="9"/>
            <color indexed="81"/>
            <rFont val="MS P ゴシック"/>
            <family val="3"/>
            <charset val="128"/>
          </rPr>
          <t>千円未満切り捨てとなります。</t>
        </r>
      </text>
    </comment>
  </commentList>
</comments>
</file>

<file path=xl/comments19.xml><?xml version="1.0" encoding="utf-8"?>
<comments xmlns="http://schemas.openxmlformats.org/spreadsheetml/2006/main">
  <authors>
    <author>作成者</author>
  </authors>
  <commentList>
    <comment ref="AV8" authorId="0" shapeId="0">
      <text>
        <r>
          <rPr>
            <b/>
            <sz val="9"/>
            <color indexed="81"/>
            <rFont val="MS P ゴシック"/>
            <family val="3"/>
            <charset val="128"/>
          </rPr>
          <t>「定員」：</t>
        </r>
        <r>
          <rPr>
            <sz val="9"/>
            <color indexed="81"/>
            <rFont val="MS P ゴシック"/>
            <family val="3"/>
            <charset val="128"/>
          </rPr>
          <t xml:space="preserve">
訪問系サービスは記入不要です。</t>
        </r>
      </text>
    </comment>
    <comment ref="AV10" authorId="0"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
特定施設入居者生活介護事業所の場合には、当該有料老人ホーム等に従事する全ての職員（特定施設の従業者及びその他の職員）の数を記入して下さい。</t>
        </r>
      </text>
    </comment>
    <comment ref="AV21" authorId="0" shapeId="0">
      <text>
        <r>
          <rPr>
            <b/>
            <sz val="9"/>
            <color indexed="81"/>
            <rFont val="MS P ゴシック"/>
            <family val="3"/>
            <charset val="128"/>
          </rPr>
          <t xml:space="preserve">「振込手数料」：
</t>
        </r>
        <r>
          <rPr>
            <sz val="9"/>
            <color indexed="81"/>
            <rFont val="MS P ゴシック"/>
            <family val="3"/>
            <charset val="128"/>
          </rPr>
          <t>交付申請の際に振込手数料も含めて申請した場合は、実績額を千円未満切り捨てで記入して下さい。</t>
        </r>
      </text>
    </comment>
    <comment ref="AV22" authorId="0" shapeId="0">
      <text>
        <r>
          <rPr>
            <b/>
            <sz val="9"/>
            <color indexed="81"/>
            <rFont val="MS P ゴシック"/>
            <family val="3"/>
            <charset val="128"/>
          </rPr>
          <t xml:space="preserve">「慰労金の区分・人数」：
</t>
        </r>
        <r>
          <rPr>
            <sz val="9"/>
            <color indexed="81"/>
            <rFont val="MS P ゴシック"/>
            <family val="3"/>
            <charset val="128"/>
          </rPr>
          <t>事業所が実際に慰労金を支給した人数を記入してください。</t>
        </r>
        <r>
          <rPr>
            <b/>
            <sz val="9"/>
            <color indexed="81"/>
            <rFont val="MS P ゴシック"/>
            <family val="3"/>
            <charset val="128"/>
          </rPr>
          <t xml:space="preserve">
</t>
        </r>
        <r>
          <rPr>
            <sz val="9"/>
            <color indexed="81"/>
            <rFont val="MS P ゴシック"/>
            <family val="3"/>
            <charset val="128"/>
          </rPr>
          <t>様式３（介護慰労金受給職員表）の記入情報（事業所別、慰労金の額別の人数）と一致するようにして下さい。</t>
        </r>
      </text>
    </comment>
    <comment ref="AV24" authorId="0" shapeId="0">
      <text>
        <r>
          <rPr>
            <b/>
            <sz val="9"/>
            <color indexed="81"/>
            <rFont val="MS P ゴシック"/>
            <family val="3"/>
            <charset val="128"/>
          </rPr>
          <t xml:space="preserve">「補助上限額」：
</t>
        </r>
        <r>
          <rPr>
            <sz val="9"/>
            <color indexed="81"/>
            <rFont val="MS P ゴシック"/>
            <family val="3"/>
            <charset val="128"/>
          </rPr>
          <t>提供サービス及び定員をもとに自動算出されます。</t>
        </r>
      </text>
    </comment>
    <comment ref="AV28" authorId="0"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39" authorId="0" shapeId="0">
      <text>
        <r>
          <rPr>
            <b/>
            <sz val="9"/>
            <color indexed="81"/>
            <rFont val="MS P ゴシック"/>
            <family val="3"/>
            <charset val="128"/>
          </rPr>
          <t xml:space="preserve">「支出額③」：
</t>
        </r>
        <r>
          <rPr>
            <sz val="9"/>
            <color indexed="81"/>
            <rFont val="MS P ゴシック"/>
            <family val="3"/>
            <charset val="128"/>
          </rPr>
          <t>千円未満切り捨てとなります。</t>
        </r>
      </text>
    </comment>
  </commentList>
</comments>
</file>

<file path=xl/comments2.xml><?xml version="1.0" encoding="utf-8"?>
<comments xmlns="http://schemas.openxmlformats.org/spreadsheetml/2006/main">
  <authors>
    <author>作成者</author>
  </authors>
  <commentList>
    <comment ref="B3" authorId="0" shapeId="0">
      <text>
        <r>
          <rPr>
            <b/>
            <sz val="9"/>
            <color indexed="81"/>
            <rFont val="MS P ゴシック"/>
            <family val="3"/>
            <charset val="128"/>
          </rPr>
          <t xml:space="preserve">交付決定額
</t>
        </r>
        <r>
          <rPr>
            <sz val="9"/>
            <color indexed="81"/>
            <rFont val="MS P ゴシック"/>
            <family val="3"/>
            <charset val="128"/>
          </rPr>
          <t>群馬県から交付決定を受けた額（＝概算払を受けた額）を千円単位で記載してください。</t>
        </r>
      </text>
    </comment>
  </commentList>
</comments>
</file>

<file path=xl/comments20.xml><?xml version="1.0" encoding="utf-8"?>
<comments xmlns="http://schemas.openxmlformats.org/spreadsheetml/2006/main">
  <authors>
    <author>作成者</author>
  </authors>
  <commentList>
    <comment ref="AV8" authorId="0" shapeId="0">
      <text>
        <r>
          <rPr>
            <b/>
            <sz val="9"/>
            <color indexed="81"/>
            <rFont val="MS P ゴシック"/>
            <family val="3"/>
            <charset val="128"/>
          </rPr>
          <t>「定員」：</t>
        </r>
        <r>
          <rPr>
            <sz val="9"/>
            <color indexed="81"/>
            <rFont val="MS P ゴシック"/>
            <family val="3"/>
            <charset val="128"/>
          </rPr>
          <t xml:space="preserve">
訪問系サービスは記入不要です。</t>
        </r>
      </text>
    </comment>
    <comment ref="AV10" authorId="0"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
特定施設入居者生活介護事業所の場合には、当該有料老人ホーム等に従事する全ての職員（特定施設の従業者及びその他の職員）の数を記入して下さい。</t>
        </r>
      </text>
    </comment>
    <comment ref="AV21" authorId="0" shapeId="0">
      <text>
        <r>
          <rPr>
            <b/>
            <sz val="9"/>
            <color indexed="81"/>
            <rFont val="MS P ゴシック"/>
            <family val="3"/>
            <charset val="128"/>
          </rPr>
          <t xml:space="preserve">「振込手数料」：
</t>
        </r>
        <r>
          <rPr>
            <sz val="9"/>
            <color indexed="81"/>
            <rFont val="MS P ゴシック"/>
            <family val="3"/>
            <charset val="128"/>
          </rPr>
          <t>交付申請の際に振込手数料も含めて申請した場合は、実績額を千円未満切り捨てで記入して下さい。</t>
        </r>
      </text>
    </comment>
    <comment ref="AV22" authorId="0" shapeId="0">
      <text>
        <r>
          <rPr>
            <b/>
            <sz val="9"/>
            <color indexed="81"/>
            <rFont val="MS P ゴシック"/>
            <family val="3"/>
            <charset val="128"/>
          </rPr>
          <t xml:space="preserve">「慰労金の区分・人数」：
</t>
        </r>
        <r>
          <rPr>
            <sz val="9"/>
            <color indexed="81"/>
            <rFont val="MS P ゴシック"/>
            <family val="3"/>
            <charset val="128"/>
          </rPr>
          <t>事業所が実際に慰労金を支給した人数を記入してください。</t>
        </r>
        <r>
          <rPr>
            <b/>
            <sz val="9"/>
            <color indexed="81"/>
            <rFont val="MS P ゴシック"/>
            <family val="3"/>
            <charset val="128"/>
          </rPr>
          <t xml:space="preserve">
</t>
        </r>
        <r>
          <rPr>
            <sz val="9"/>
            <color indexed="81"/>
            <rFont val="MS P ゴシック"/>
            <family val="3"/>
            <charset val="128"/>
          </rPr>
          <t>様式３（介護慰労金受給職員表）の記入情報（事業所別、慰労金の額別の人数）と一致するようにして下さい。</t>
        </r>
      </text>
    </comment>
    <comment ref="AV24" authorId="0" shapeId="0">
      <text>
        <r>
          <rPr>
            <b/>
            <sz val="9"/>
            <color indexed="81"/>
            <rFont val="MS P ゴシック"/>
            <family val="3"/>
            <charset val="128"/>
          </rPr>
          <t xml:space="preserve">「補助上限額」：
</t>
        </r>
        <r>
          <rPr>
            <sz val="9"/>
            <color indexed="81"/>
            <rFont val="MS P ゴシック"/>
            <family val="3"/>
            <charset val="128"/>
          </rPr>
          <t>提供サービス及び定員をもとに自動算出されます。</t>
        </r>
      </text>
    </comment>
    <comment ref="AV28" authorId="0"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39" authorId="0" shapeId="0">
      <text>
        <r>
          <rPr>
            <b/>
            <sz val="9"/>
            <color indexed="81"/>
            <rFont val="MS P ゴシック"/>
            <family val="3"/>
            <charset val="128"/>
          </rPr>
          <t xml:space="preserve">「支出額③」：
</t>
        </r>
        <r>
          <rPr>
            <sz val="9"/>
            <color indexed="81"/>
            <rFont val="MS P ゴシック"/>
            <family val="3"/>
            <charset val="128"/>
          </rPr>
          <t>千円未満切り捨てとなります。</t>
        </r>
      </text>
    </comment>
  </commentList>
</comments>
</file>

<file path=xl/comments21.xml><?xml version="1.0" encoding="utf-8"?>
<comments xmlns="http://schemas.openxmlformats.org/spreadsheetml/2006/main">
  <authors>
    <author>作成者</author>
  </authors>
  <commentList>
    <comment ref="AV8" authorId="0" shapeId="0">
      <text>
        <r>
          <rPr>
            <b/>
            <sz val="9"/>
            <color indexed="81"/>
            <rFont val="MS P ゴシック"/>
            <family val="3"/>
            <charset val="128"/>
          </rPr>
          <t>「定員」：</t>
        </r>
        <r>
          <rPr>
            <sz val="9"/>
            <color indexed="81"/>
            <rFont val="MS P ゴシック"/>
            <family val="3"/>
            <charset val="128"/>
          </rPr>
          <t xml:space="preserve">
訪問系サービスは記入不要です。</t>
        </r>
      </text>
    </comment>
    <comment ref="AV10" authorId="0"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
特定施設入居者生活介護事業所の場合には、当該有料老人ホーム等に従事する全ての職員（特定施設の従業者及びその他の職員）の数を記入して下さい。</t>
        </r>
      </text>
    </comment>
    <comment ref="AV21" authorId="0" shapeId="0">
      <text>
        <r>
          <rPr>
            <b/>
            <sz val="9"/>
            <color indexed="81"/>
            <rFont val="MS P ゴシック"/>
            <family val="3"/>
            <charset val="128"/>
          </rPr>
          <t xml:space="preserve">「振込手数料」：
</t>
        </r>
        <r>
          <rPr>
            <sz val="9"/>
            <color indexed="81"/>
            <rFont val="MS P ゴシック"/>
            <family val="3"/>
            <charset val="128"/>
          </rPr>
          <t>交付申請の際に振込手数料も含めて申請した場合は、実績額を千円未満切り捨てで記入して下さい。</t>
        </r>
      </text>
    </comment>
    <comment ref="AV22" authorId="0" shapeId="0">
      <text>
        <r>
          <rPr>
            <b/>
            <sz val="9"/>
            <color indexed="81"/>
            <rFont val="MS P ゴシック"/>
            <family val="3"/>
            <charset val="128"/>
          </rPr>
          <t xml:space="preserve">「慰労金の区分・人数」：
</t>
        </r>
        <r>
          <rPr>
            <sz val="9"/>
            <color indexed="81"/>
            <rFont val="MS P ゴシック"/>
            <family val="3"/>
            <charset val="128"/>
          </rPr>
          <t>事業所が実際に慰労金を支給した人数を記入してください。</t>
        </r>
        <r>
          <rPr>
            <b/>
            <sz val="9"/>
            <color indexed="81"/>
            <rFont val="MS P ゴシック"/>
            <family val="3"/>
            <charset val="128"/>
          </rPr>
          <t xml:space="preserve">
</t>
        </r>
        <r>
          <rPr>
            <sz val="9"/>
            <color indexed="81"/>
            <rFont val="MS P ゴシック"/>
            <family val="3"/>
            <charset val="128"/>
          </rPr>
          <t>様式３（介護慰労金受給職員表）の記入情報（事業所別、慰労金の額別の人数）と一致するようにして下さい。</t>
        </r>
      </text>
    </comment>
    <comment ref="AV24" authorId="0" shapeId="0">
      <text>
        <r>
          <rPr>
            <b/>
            <sz val="9"/>
            <color indexed="81"/>
            <rFont val="MS P ゴシック"/>
            <family val="3"/>
            <charset val="128"/>
          </rPr>
          <t xml:space="preserve">「補助上限額」：
</t>
        </r>
        <r>
          <rPr>
            <sz val="9"/>
            <color indexed="81"/>
            <rFont val="MS P ゴシック"/>
            <family val="3"/>
            <charset val="128"/>
          </rPr>
          <t>提供サービス及び定員をもとに自動算出されます。</t>
        </r>
      </text>
    </comment>
    <comment ref="AV28" authorId="0"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39" authorId="0" shapeId="0">
      <text>
        <r>
          <rPr>
            <b/>
            <sz val="9"/>
            <color indexed="81"/>
            <rFont val="MS P ゴシック"/>
            <family val="3"/>
            <charset val="128"/>
          </rPr>
          <t xml:space="preserve">「支出額③」：
</t>
        </r>
        <r>
          <rPr>
            <sz val="9"/>
            <color indexed="81"/>
            <rFont val="MS P ゴシック"/>
            <family val="3"/>
            <charset val="128"/>
          </rPr>
          <t>千円未満切り捨てとなります。</t>
        </r>
      </text>
    </comment>
  </commentList>
</comments>
</file>

<file path=xl/comments22.xml><?xml version="1.0" encoding="utf-8"?>
<comments xmlns="http://schemas.openxmlformats.org/spreadsheetml/2006/main">
  <authors>
    <author>作成者</author>
  </authors>
  <commentList>
    <comment ref="AV8" authorId="0" shapeId="0">
      <text>
        <r>
          <rPr>
            <b/>
            <sz val="9"/>
            <color indexed="81"/>
            <rFont val="MS P ゴシック"/>
            <family val="3"/>
            <charset val="128"/>
          </rPr>
          <t>「定員」：</t>
        </r>
        <r>
          <rPr>
            <sz val="9"/>
            <color indexed="81"/>
            <rFont val="MS P ゴシック"/>
            <family val="3"/>
            <charset val="128"/>
          </rPr>
          <t xml:space="preserve">
訪問系サービスは記入不要です。</t>
        </r>
      </text>
    </comment>
    <comment ref="AV10" authorId="0"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
特定施設入居者生活介護事業所の場合には、当該有料老人ホーム等に従事する全ての職員（特定施設の従業者及びその他の職員）の数を記入して下さい。</t>
        </r>
      </text>
    </comment>
    <comment ref="AV21" authorId="0" shapeId="0">
      <text>
        <r>
          <rPr>
            <b/>
            <sz val="9"/>
            <color indexed="81"/>
            <rFont val="MS P ゴシック"/>
            <family val="3"/>
            <charset val="128"/>
          </rPr>
          <t xml:space="preserve">「振込手数料」：
</t>
        </r>
        <r>
          <rPr>
            <sz val="9"/>
            <color indexed="81"/>
            <rFont val="MS P ゴシック"/>
            <family val="3"/>
            <charset val="128"/>
          </rPr>
          <t>交付申請の際に振込手数料も含めて申請した場合は、実績額を千円未満切り捨てで記入して下さい。</t>
        </r>
      </text>
    </comment>
    <comment ref="AV22" authorId="0" shapeId="0">
      <text>
        <r>
          <rPr>
            <b/>
            <sz val="9"/>
            <color indexed="81"/>
            <rFont val="MS P ゴシック"/>
            <family val="3"/>
            <charset val="128"/>
          </rPr>
          <t xml:space="preserve">「慰労金の区分・人数」：
</t>
        </r>
        <r>
          <rPr>
            <sz val="9"/>
            <color indexed="81"/>
            <rFont val="MS P ゴシック"/>
            <family val="3"/>
            <charset val="128"/>
          </rPr>
          <t>事業所が実際に慰労金を支給した人数を記入してください。</t>
        </r>
        <r>
          <rPr>
            <b/>
            <sz val="9"/>
            <color indexed="81"/>
            <rFont val="MS P ゴシック"/>
            <family val="3"/>
            <charset val="128"/>
          </rPr>
          <t xml:space="preserve">
</t>
        </r>
        <r>
          <rPr>
            <sz val="9"/>
            <color indexed="81"/>
            <rFont val="MS P ゴシック"/>
            <family val="3"/>
            <charset val="128"/>
          </rPr>
          <t>様式３（介護慰労金受給職員表）の記入情報（事業所別、慰労金の額別の人数）と一致するようにして下さい。</t>
        </r>
      </text>
    </comment>
    <comment ref="AV24" authorId="0" shapeId="0">
      <text>
        <r>
          <rPr>
            <b/>
            <sz val="9"/>
            <color indexed="81"/>
            <rFont val="MS P ゴシック"/>
            <family val="3"/>
            <charset val="128"/>
          </rPr>
          <t xml:space="preserve">「補助上限額」：
</t>
        </r>
        <r>
          <rPr>
            <sz val="9"/>
            <color indexed="81"/>
            <rFont val="MS P ゴシック"/>
            <family val="3"/>
            <charset val="128"/>
          </rPr>
          <t>提供サービス及び定員をもとに自動算出されます。</t>
        </r>
      </text>
    </comment>
    <comment ref="AV28" authorId="0"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39" authorId="0" shapeId="0">
      <text>
        <r>
          <rPr>
            <b/>
            <sz val="9"/>
            <color indexed="81"/>
            <rFont val="MS P ゴシック"/>
            <family val="3"/>
            <charset val="128"/>
          </rPr>
          <t xml:space="preserve">「支出額③」：
</t>
        </r>
        <r>
          <rPr>
            <sz val="9"/>
            <color indexed="81"/>
            <rFont val="MS P ゴシック"/>
            <family val="3"/>
            <charset val="128"/>
          </rPr>
          <t>千円未満切り捨てとなります。</t>
        </r>
      </text>
    </comment>
  </commentList>
</comments>
</file>

<file path=xl/comments23.xml><?xml version="1.0" encoding="utf-8"?>
<comments xmlns="http://schemas.openxmlformats.org/spreadsheetml/2006/main">
  <authors>
    <author>作成者</author>
  </authors>
  <commentList>
    <comment ref="AV8" authorId="0" shapeId="0">
      <text>
        <r>
          <rPr>
            <b/>
            <sz val="9"/>
            <color indexed="81"/>
            <rFont val="MS P ゴシック"/>
            <family val="3"/>
            <charset val="128"/>
          </rPr>
          <t>「定員」：</t>
        </r>
        <r>
          <rPr>
            <sz val="9"/>
            <color indexed="81"/>
            <rFont val="MS P ゴシック"/>
            <family val="3"/>
            <charset val="128"/>
          </rPr>
          <t xml:space="preserve">
訪問系サービスは記入不要です。</t>
        </r>
      </text>
    </comment>
    <comment ref="AV10" authorId="0"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
特定施設入居者生活介護事業所の場合には、当該有料老人ホーム等に従事する全ての職員（特定施設の従業者及びその他の職員）の数を記入して下さい。</t>
        </r>
      </text>
    </comment>
    <comment ref="AV21" authorId="0" shapeId="0">
      <text>
        <r>
          <rPr>
            <b/>
            <sz val="9"/>
            <color indexed="81"/>
            <rFont val="MS P ゴシック"/>
            <family val="3"/>
            <charset val="128"/>
          </rPr>
          <t xml:space="preserve">「振込手数料」：
</t>
        </r>
        <r>
          <rPr>
            <sz val="9"/>
            <color indexed="81"/>
            <rFont val="MS P ゴシック"/>
            <family val="3"/>
            <charset val="128"/>
          </rPr>
          <t>交付申請の際に振込手数料も含めて申請した場合は、実績額を千円未満切り捨てで記入して下さい。</t>
        </r>
      </text>
    </comment>
    <comment ref="AV22" authorId="0" shapeId="0">
      <text>
        <r>
          <rPr>
            <b/>
            <sz val="9"/>
            <color indexed="81"/>
            <rFont val="MS P ゴシック"/>
            <family val="3"/>
            <charset val="128"/>
          </rPr>
          <t xml:space="preserve">「慰労金の区分・人数」：
</t>
        </r>
        <r>
          <rPr>
            <sz val="9"/>
            <color indexed="81"/>
            <rFont val="MS P ゴシック"/>
            <family val="3"/>
            <charset val="128"/>
          </rPr>
          <t>事業所が実際に慰労金を支給した人数を記入してください。</t>
        </r>
        <r>
          <rPr>
            <b/>
            <sz val="9"/>
            <color indexed="81"/>
            <rFont val="MS P ゴシック"/>
            <family val="3"/>
            <charset val="128"/>
          </rPr>
          <t xml:space="preserve">
</t>
        </r>
        <r>
          <rPr>
            <sz val="9"/>
            <color indexed="81"/>
            <rFont val="MS P ゴシック"/>
            <family val="3"/>
            <charset val="128"/>
          </rPr>
          <t>様式３（介護慰労金受給職員表）の記入情報（事業所別、慰労金の額別の人数）と一致するようにして下さい。</t>
        </r>
      </text>
    </comment>
    <comment ref="AV24" authorId="0" shapeId="0">
      <text>
        <r>
          <rPr>
            <b/>
            <sz val="9"/>
            <color indexed="81"/>
            <rFont val="MS P ゴシック"/>
            <family val="3"/>
            <charset val="128"/>
          </rPr>
          <t xml:space="preserve">「補助上限額」：
</t>
        </r>
        <r>
          <rPr>
            <sz val="9"/>
            <color indexed="81"/>
            <rFont val="MS P ゴシック"/>
            <family val="3"/>
            <charset val="128"/>
          </rPr>
          <t>提供サービス及び定員をもとに自動算出されます。</t>
        </r>
      </text>
    </comment>
    <comment ref="AV28" authorId="0"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39" authorId="0" shapeId="0">
      <text>
        <r>
          <rPr>
            <b/>
            <sz val="9"/>
            <color indexed="81"/>
            <rFont val="MS P ゴシック"/>
            <family val="3"/>
            <charset val="128"/>
          </rPr>
          <t xml:space="preserve">「支出額③」：
</t>
        </r>
        <r>
          <rPr>
            <sz val="9"/>
            <color indexed="81"/>
            <rFont val="MS P ゴシック"/>
            <family val="3"/>
            <charset val="128"/>
          </rPr>
          <t>千円未満切り捨てとなります。</t>
        </r>
      </text>
    </comment>
  </commentList>
</comments>
</file>

<file path=xl/comments24.xml><?xml version="1.0" encoding="utf-8"?>
<comments xmlns="http://schemas.openxmlformats.org/spreadsheetml/2006/main">
  <authors>
    <author>作成者</author>
  </authors>
  <commentList>
    <comment ref="AV8" authorId="0" shapeId="0">
      <text>
        <r>
          <rPr>
            <b/>
            <sz val="9"/>
            <color indexed="81"/>
            <rFont val="MS P ゴシック"/>
            <family val="3"/>
            <charset val="128"/>
          </rPr>
          <t>「定員」：</t>
        </r>
        <r>
          <rPr>
            <sz val="9"/>
            <color indexed="81"/>
            <rFont val="MS P ゴシック"/>
            <family val="3"/>
            <charset val="128"/>
          </rPr>
          <t xml:space="preserve">
訪問系サービスは記入不要です。</t>
        </r>
      </text>
    </comment>
    <comment ref="AV10" authorId="0"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
特定施設入居者生活介護事業所の場合には、当該有料老人ホーム等に従事する全ての職員（特定施設の従業者及びその他の職員）の数を記入して下さい。</t>
        </r>
      </text>
    </comment>
    <comment ref="AV21" authorId="0" shapeId="0">
      <text>
        <r>
          <rPr>
            <b/>
            <sz val="9"/>
            <color indexed="81"/>
            <rFont val="MS P ゴシック"/>
            <family val="3"/>
            <charset val="128"/>
          </rPr>
          <t xml:space="preserve">「振込手数料」：
</t>
        </r>
        <r>
          <rPr>
            <sz val="9"/>
            <color indexed="81"/>
            <rFont val="MS P ゴシック"/>
            <family val="3"/>
            <charset val="128"/>
          </rPr>
          <t>交付申請の際に振込手数料も含めて申請した場合は、実績額を千円未満切り捨てで記入して下さい。</t>
        </r>
      </text>
    </comment>
    <comment ref="AV22" authorId="0" shapeId="0">
      <text>
        <r>
          <rPr>
            <b/>
            <sz val="9"/>
            <color indexed="81"/>
            <rFont val="MS P ゴシック"/>
            <family val="3"/>
            <charset val="128"/>
          </rPr>
          <t xml:space="preserve">「慰労金の区分・人数」：
</t>
        </r>
        <r>
          <rPr>
            <sz val="9"/>
            <color indexed="81"/>
            <rFont val="MS P ゴシック"/>
            <family val="3"/>
            <charset val="128"/>
          </rPr>
          <t>事業所が実際に慰労金を支給した人数を記入してください。</t>
        </r>
        <r>
          <rPr>
            <b/>
            <sz val="9"/>
            <color indexed="81"/>
            <rFont val="MS P ゴシック"/>
            <family val="3"/>
            <charset val="128"/>
          </rPr>
          <t xml:space="preserve">
</t>
        </r>
        <r>
          <rPr>
            <sz val="9"/>
            <color indexed="81"/>
            <rFont val="MS P ゴシック"/>
            <family val="3"/>
            <charset val="128"/>
          </rPr>
          <t>様式３（介護慰労金受給職員表）の記入情報（事業所別、慰労金の額別の人数）と一致するようにして下さい。</t>
        </r>
      </text>
    </comment>
    <comment ref="AV24" authorId="0" shapeId="0">
      <text>
        <r>
          <rPr>
            <b/>
            <sz val="9"/>
            <color indexed="81"/>
            <rFont val="MS P ゴシック"/>
            <family val="3"/>
            <charset val="128"/>
          </rPr>
          <t xml:space="preserve">「補助上限額」：
</t>
        </r>
        <r>
          <rPr>
            <sz val="9"/>
            <color indexed="81"/>
            <rFont val="MS P ゴシック"/>
            <family val="3"/>
            <charset val="128"/>
          </rPr>
          <t>提供サービス及び定員をもとに自動算出されます。</t>
        </r>
      </text>
    </comment>
    <comment ref="AV28" authorId="0"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39" authorId="0" shapeId="0">
      <text>
        <r>
          <rPr>
            <b/>
            <sz val="9"/>
            <color indexed="81"/>
            <rFont val="MS P ゴシック"/>
            <family val="3"/>
            <charset val="128"/>
          </rPr>
          <t xml:space="preserve">「支出額③」：
</t>
        </r>
        <r>
          <rPr>
            <sz val="9"/>
            <color indexed="81"/>
            <rFont val="MS P ゴシック"/>
            <family val="3"/>
            <charset val="128"/>
          </rPr>
          <t>千円未満切り捨てとなります。</t>
        </r>
      </text>
    </comment>
  </commentList>
</comments>
</file>

<file path=xl/comments25.xml><?xml version="1.0" encoding="utf-8"?>
<comments xmlns="http://schemas.openxmlformats.org/spreadsheetml/2006/main">
  <authors>
    <author>作成者</author>
  </authors>
  <commentList>
    <comment ref="AV8" authorId="0" shapeId="0">
      <text>
        <r>
          <rPr>
            <b/>
            <sz val="9"/>
            <color indexed="81"/>
            <rFont val="MS P ゴシック"/>
            <family val="3"/>
            <charset val="128"/>
          </rPr>
          <t>「定員」：</t>
        </r>
        <r>
          <rPr>
            <sz val="9"/>
            <color indexed="81"/>
            <rFont val="MS P ゴシック"/>
            <family val="3"/>
            <charset val="128"/>
          </rPr>
          <t xml:space="preserve">
訪問系サービスは記入不要です。</t>
        </r>
      </text>
    </comment>
    <comment ref="AV10" authorId="0"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
特定施設入居者生活介護事業所の場合には、当該有料老人ホーム等に従事する全ての職員（特定施設の従業者及びその他の職員）の数を記入して下さい。</t>
        </r>
      </text>
    </comment>
    <comment ref="AV21" authorId="0" shapeId="0">
      <text>
        <r>
          <rPr>
            <b/>
            <sz val="9"/>
            <color indexed="81"/>
            <rFont val="MS P ゴシック"/>
            <family val="3"/>
            <charset val="128"/>
          </rPr>
          <t xml:space="preserve">「振込手数料」：
</t>
        </r>
        <r>
          <rPr>
            <sz val="9"/>
            <color indexed="81"/>
            <rFont val="MS P ゴシック"/>
            <family val="3"/>
            <charset val="128"/>
          </rPr>
          <t>交付申請の際に振込手数料も含めて申請した場合は、実績額を千円未満切り捨てで記入して下さい。</t>
        </r>
      </text>
    </comment>
    <comment ref="AV22" authorId="0" shapeId="0">
      <text>
        <r>
          <rPr>
            <b/>
            <sz val="9"/>
            <color indexed="81"/>
            <rFont val="MS P ゴシック"/>
            <family val="3"/>
            <charset val="128"/>
          </rPr>
          <t xml:space="preserve">「慰労金の区分・人数」：
</t>
        </r>
        <r>
          <rPr>
            <sz val="9"/>
            <color indexed="81"/>
            <rFont val="MS P ゴシック"/>
            <family val="3"/>
            <charset val="128"/>
          </rPr>
          <t>事業所が実際に慰労金を支給した人数を記入してください。</t>
        </r>
        <r>
          <rPr>
            <b/>
            <sz val="9"/>
            <color indexed="81"/>
            <rFont val="MS P ゴシック"/>
            <family val="3"/>
            <charset val="128"/>
          </rPr>
          <t xml:space="preserve">
</t>
        </r>
        <r>
          <rPr>
            <sz val="9"/>
            <color indexed="81"/>
            <rFont val="MS P ゴシック"/>
            <family val="3"/>
            <charset val="128"/>
          </rPr>
          <t>様式３（介護慰労金受給職員表）の記入情報（事業所別、慰労金の額別の人数）と一致するようにして下さい。</t>
        </r>
      </text>
    </comment>
    <comment ref="AV24" authorId="0" shapeId="0">
      <text>
        <r>
          <rPr>
            <b/>
            <sz val="9"/>
            <color indexed="81"/>
            <rFont val="MS P ゴシック"/>
            <family val="3"/>
            <charset val="128"/>
          </rPr>
          <t xml:space="preserve">「補助上限額」：
</t>
        </r>
        <r>
          <rPr>
            <sz val="9"/>
            <color indexed="81"/>
            <rFont val="MS P ゴシック"/>
            <family val="3"/>
            <charset val="128"/>
          </rPr>
          <t>提供サービス及び定員をもとに自動算出されます。</t>
        </r>
      </text>
    </comment>
    <comment ref="AV28" authorId="0"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39" authorId="0" shapeId="0">
      <text>
        <r>
          <rPr>
            <b/>
            <sz val="9"/>
            <color indexed="81"/>
            <rFont val="MS P ゴシック"/>
            <family val="3"/>
            <charset val="128"/>
          </rPr>
          <t xml:space="preserve">「支出額③」：
</t>
        </r>
        <r>
          <rPr>
            <sz val="9"/>
            <color indexed="81"/>
            <rFont val="MS P ゴシック"/>
            <family val="3"/>
            <charset val="128"/>
          </rPr>
          <t>千円未満切り捨てとなります。</t>
        </r>
      </text>
    </comment>
  </commentList>
</comments>
</file>

<file path=xl/comments26.xml><?xml version="1.0" encoding="utf-8"?>
<comments xmlns="http://schemas.openxmlformats.org/spreadsheetml/2006/main">
  <authors>
    <author>作成者</author>
  </authors>
  <commentList>
    <comment ref="AV8" authorId="0" shapeId="0">
      <text>
        <r>
          <rPr>
            <b/>
            <sz val="9"/>
            <color indexed="81"/>
            <rFont val="MS P ゴシック"/>
            <family val="3"/>
            <charset val="128"/>
          </rPr>
          <t>「定員」：</t>
        </r>
        <r>
          <rPr>
            <sz val="9"/>
            <color indexed="81"/>
            <rFont val="MS P ゴシック"/>
            <family val="3"/>
            <charset val="128"/>
          </rPr>
          <t xml:space="preserve">
訪問系サービスは記入不要です。</t>
        </r>
      </text>
    </comment>
    <comment ref="AV10" authorId="0"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
特定施設入居者生活介護事業所の場合には、当該有料老人ホーム等に従事する全ての職員（特定施設の従業者及びその他の職員）の数を記入して下さい。</t>
        </r>
      </text>
    </comment>
    <comment ref="AV21" authorId="0" shapeId="0">
      <text>
        <r>
          <rPr>
            <b/>
            <sz val="9"/>
            <color indexed="81"/>
            <rFont val="MS P ゴシック"/>
            <family val="3"/>
            <charset val="128"/>
          </rPr>
          <t xml:space="preserve">「振込手数料」：
</t>
        </r>
        <r>
          <rPr>
            <sz val="9"/>
            <color indexed="81"/>
            <rFont val="MS P ゴシック"/>
            <family val="3"/>
            <charset val="128"/>
          </rPr>
          <t>交付申請の際に振込手数料も含めて申請した場合は、実績額を千円未満切り捨てで記入して下さい。</t>
        </r>
      </text>
    </comment>
    <comment ref="AV22" authorId="0" shapeId="0">
      <text>
        <r>
          <rPr>
            <b/>
            <sz val="9"/>
            <color indexed="81"/>
            <rFont val="MS P ゴシック"/>
            <family val="3"/>
            <charset val="128"/>
          </rPr>
          <t xml:space="preserve">「慰労金の区分・人数」：
</t>
        </r>
        <r>
          <rPr>
            <sz val="9"/>
            <color indexed="81"/>
            <rFont val="MS P ゴシック"/>
            <family val="3"/>
            <charset val="128"/>
          </rPr>
          <t>事業所が実際に慰労金を支給した人数を記入してください。</t>
        </r>
        <r>
          <rPr>
            <b/>
            <sz val="9"/>
            <color indexed="81"/>
            <rFont val="MS P ゴシック"/>
            <family val="3"/>
            <charset val="128"/>
          </rPr>
          <t xml:space="preserve">
</t>
        </r>
        <r>
          <rPr>
            <sz val="9"/>
            <color indexed="81"/>
            <rFont val="MS P ゴシック"/>
            <family val="3"/>
            <charset val="128"/>
          </rPr>
          <t>様式３（介護慰労金受給職員表）の記入情報（事業所別、慰労金の額別の人数）と一致するようにして下さい。</t>
        </r>
      </text>
    </comment>
    <comment ref="AV24" authorId="0" shapeId="0">
      <text>
        <r>
          <rPr>
            <b/>
            <sz val="9"/>
            <color indexed="81"/>
            <rFont val="MS P ゴシック"/>
            <family val="3"/>
            <charset val="128"/>
          </rPr>
          <t xml:space="preserve">「補助上限額」：
</t>
        </r>
        <r>
          <rPr>
            <sz val="9"/>
            <color indexed="81"/>
            <rFont val="MS P ゴシック"/>
            <family val="3"/>
            <charset val="128"/>
          </rPr>
          <t>提供サービス及び定員をもとに自動算出されます。</t>
        </r>
      </text>
    </comment>
    <comment ref="AV28" authorId="0"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39" authorId="0" shapeId="0">
      <text>
        <r>
          <rPr>
            <b/>
            <sz val="9"/>
            <color indexed="81"/>
            <rFont val="MS P ゴシック"/>
            <family val="3"/>
            <charset val="128"/>
          </rPr>
          <t xml:space="preserve">「支出額③」：
</t>
        </r>
        <r>
          <rPr>
            <sz val="9"/>
            <color indexed="81"/>
            <rFont val="MS P ゴシック"/>
            <family val="3"/>
            <charset val="128"/>
          </rPr>
          <t>千円未満切り捨てとなります。</t>
        </r>
      </text>
    </comment>
  </commentList>
</comments>
</file>

<file path=xl/comments27.xml><?xml version="1.0" encoding="utf-8"?>
<comments xmlns="http://schemas.openxmlformats.org/spreadsheetml/2006/main">
  <authors>
    <author>作成者</author>
  </authors>
  <commentList>
    <comment ref="AV8" authorId="0" shapeId="0">
      <text>
        <r>
          <rPr>
            <b/>
            <sz val="9"/>
            <color indexed="81"/>
            <rFont val="MS P ゴシック"/>
            <family val="3"/>
            <charset val="128"/>
          </rPr>
          <t>「定員」：</t>
        </r>
        <r>
          <rPr>
            <sz val="9"/>
            <color indexed="81"/>
            <rFont val="MS P ゴシック"/>
            <family val="3"/>
            <charset val="128"/>
          </rPr>
          <t xml:space="preserve">
訪問系サービスは記入不要です。</t>
        </r>
      </text>
    </comment>
    <comment ref="AV10" authorId="0"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
特定施設入居者生活介護事業所の場合には、当該有料老人ホーム等に従事する全ての職員（特定施設の従業者及びその他の職員）の数を記入して下さい。</t>
        </r>
      </text>
    </comment>
    <comment ref="AV21" authorId="0" shapeId="0">
      <text>
        <r>
          <rPr>
            <b/>
            <sz val="9"/>
            <color indexed="81"/>
            <rFont val="MS P ゴシック"/>
            <family val="3"/>
            <charset val="128"/>
          </rPr>
          <t xml:space="preserve">「振込手数料」：
</t>
        </r>
        <r>
          <rPr>
            <sz val="9"/>
            <color indexed="81"/>
            <rFont val="MS P ゴシック"/>
            <family val="3"/>
            <charset val="128"/>
          </rPr>
          <t>交付申請の際に振込手数料も含めて申請した場合は、実績額を千円未満切り捨てで記入して下さい。</t>
        </r>
      </text>
    </comment>
    <comment ref="AV22" authorId="0" shapeId="0">
      <text>
        <r>
          <rPr>
            <b/>
            <sz val="9"/>
            <color indexed="81"/>
            <rFont val="MS P ゴシック"/>
            <family val="3"/>
            <charset val="128"/>
          </rPr>
          <t xml:space="preserve">「慰労金の区分・人数」：
</t>
        </r>
        <r>
          <rPr>
            <sz val="9"/>
            <color indexed="81"/>
            <rFont val="MS P ゴシック"/>
            <family val="3"/>
            <charset val="128"/>
          </rPr>
          <t>事業所が実際に慰労金を支給した人数を記入してください。</t>
        </r>
        <r>
          <rPr>
            <b/>
            <sz val="9"/>
            <color indexed="81"/>
            <rFont val="MS P ゴシック"/>
            <family val="3"/>
            <charset val="128"/>
          </rPr>
          <t xml:space="preserve">
</t>
        </r>
        <r>
          <rPr>
            <sz val="9"/>
            <color indexed="81"/>
            <rFont val="MS P ゴシック"/>
            <family val="3"/>
            <charset val="128"/>
          </rPr>
          <t>様式３（介護慰労金受給職員表）の記入情報（事業所別、慰労金の額別の人数）と一致するようにして下さい。</t>
        </r>
      </text>
    </comment>
    <comment ref="AV24" authorId="0" shapeId="0">
      <text>
        <r>
          <rPr>
            <b/>
            <sz val="9"/>
            <color indexed="81"/>
            <rFont val="MS P ゴシック"/>
            <family val="3"/>
            <charset val="128"/>
          </rPr>
          <t xml:space="preserve">「補助上限額」：
</t>
        </r>
        <r>
          <rPr>
            <sz val="9"/>
            <color indexed="81"/>
            <rFont val="MS P ゴシック"/>
            <family val="3"/>
            <charset val="128"/>
          </rPr>
          <t>提供サービス及び定員をもとに自動算出されます。</t>
        </r>
      </text>
    </comment>
    <comment ref="AV28" authorId="0"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39" authorId="0" shapeId="0">
      <text>
        <r>
          <rPr>
            <b/>
            <sz val="9"/>
            <color indexed="81"/>
            <rFont val="MS P ゴシック"/>
            <family val="3"/>
            <charset val="128"/>
          </rPr>
          <t xml:space="preserve">「支出額③」：
</t>
        </r>
        <r>
          <rPr>
            <sz val="9"/>
            <color indexed="81"/>
            <rFont val="MS P ゴシック"/>
            <family val="3"/>
            <charset val="128"/>
          </rPr>
          <t>千円未満切り捨てとなります。</t>
        </r>
      </text>
    </comment>
  </commentList>
</comments>
</file>

<file path=xl/comments28.xml><?xml version="1.0" encoding="utf-8"?>
<comments xmlns="http://schemas.openxmlformats.org/spreadsheetml/2006/main">
  <authors>
    <author>作成者</author>
  </authors>
  <commentList>
    <comment ref="AV8" authorId="0" shapeId="0">
      <text>
        <r>
          <rPr>
            <b/>
            <sz val="9"/>
            <color indexed="81"/>
            <rFont val="MS P ゴシック"/>
            <family val="3"/>
            <charset val="128"/>
          </rPr>
          <t>「定員」：</t>
        </r>
        <r>
          <rPr>
            <sz val="9"/>
            <color indexed="81"/>
            <rFont val="MS P ゴシック"/>
            <family val="3"/>
            <charset val="128"/>
          </rPr>
          <t xml:space="preserve">
訪問系サービスは記入不要です。</t>
        </r>
      </text>
    </comment>
    <comment ref="AV10" authorId="0"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
特定施設入居者生活介護事業所の場合には、当該有料老人ホーム等に従事する全ての職員（特定施設の従業者及びその他の職員）の数を記入して下さい。</t>
        </r>
      </text>
    </comment>
    <comment ref="AV21" authorId="0" shapeId="0">
      <text>
        <r>
          <rPr>
            <b/>
            <sz val="9"/>
            <color indexed="81"/>
            <rFont val="MS P ゴシック"/>
            <family val="3"/>
            <charset val="128"/>
          </rPr>
          <t xml:space="preserve">「振込手数料」：
</t>
        </r>
        <r>
          <rPr>
            <sz val="9"/>
            <color indexed="81"/>
            <rFont val="MS P ゴシック"/>
            <family val="3"/>
            <charset val="128"/>
          </rPr>
          <t>交付申請の際に振込手数料も含めて申請した場合は、実績額を千円未満切り捨てで記入して下さい。</t>
        </r>
      </text>
    </comment>
    <comment ref="AV22" authorId="0" shapeId="0">
      <text>
        <r>
          <rPr>
            <b/>
            <sz val="9"/>
            <color indexed="81"/>
            <rFont val="MS P ゴシック"/>
            <family val="3"/>
            <charset val="128"/>
          </rPr>
          <t xml:space="preserve">「慰労金の区分・人数」：
</t>
        </r>
        <r>
          <rPr>
            <sz val="9"/>
            <color indexed="81"/>
            <rFont val="MS P ゴシック"/>
            <family val="3"/>
            <charset val="128"/>
          </rPr>
          <t>事業所が実際に慰労金を支給した人数を記入してください。</t>
        </r>
        <r>
          <rPr>
            <b/>
            <sz val="9"/>
            <color indexed="81"/>
            <rFont val="MS P ゴシック"/>
            <family val="3"/>
            <charset val="128"/>
          </rPr>
          <t xml:space="preserve">
</t>
        </r>
        <r>
          <rPr>
            <sz val="9"/>
            <color indexed="81"/>
            <rFont val="MS P ゴシック"/>
            <family val="3"/>
            <charset val="128"/>
          </rPr>
          <t>様式３（介護慰労金受給職員表）の記入情報（事業所別、慰労金の額別の人数）と一致するようにして下さい。</t>
        </r>
      </text>
    </comment>
    <comment ref="AV24" authorId="0" shapeId="0">
      <text>
        <r>
          <rPr>
            <b/>
            <sz val="9"/>
            <color indexed="81"/>
            <rFont val="MS P ゴシック"/>
            <family val="3"/>
            <charset val="128"/>
          </rPr>
          <t xml:space="preserve">「補助上限額」：
</t>
        </r>
        <r>
          <rPr>
            <sz val="9"/>
            <color indexed="81"/>
            <rFont val="MS P ゴシック"/>
            <family val="3"/>
            <charset val="128"/>
          </rPr>
          <t>提供サービス及び定員をもとに自動算出されます。</t>
        </r>
      </text>
    </comment>
    <comment ref="AV28" authorId="0"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39" authorId="0" shapeId="0">
      <text>
        <r>
          <rPr>
            <b/>
            <sz val="9"/>
            <color indexed="81"/>
            <rFont val="MS P ゴシック"/>
            <family val="3"/>
            <charset val="128"/>
          </rPr>
          <t xml:space="preserve">「支出額③」：
</t>
        </r>
        <r>
          <rPr>
            <sz val="9"/>
            <color indexed="81"/>
            <rFont val="MS P ゴシック"/>
            <family val="3"/>
            <charset val="128"/>
          </rPr>
          <t>千円未満切り捨てとなります。</t>
        </r>
      </text>
    </comment>
  </commentList>
</comments>
</file>

<file path=xl/comments3.xml><?xml version="1.0" encoding="utf-8"?>
<comments xmlns="http://schemas.openxmlformats.org/spreadsheetml/2006/main">
  <authors>
    <author>作成者</author>
  </authors>
  <commentList>
    <comment ref="N1" authorId="0" shapeId="0">
      <text>
        <r>
          <rPr>
            <b/>
            <sz val="9"/>
            <color indexed="81"/>
            <rFont val="MS P ゴシック"/>
            <family val="3"/>
            <charset val="128"/>
          </rPr>
          <t xml:space="preserve">事業所・施設別実績額一覧
</t>
        </r>
        <r>
          <rPr>
            <sz val="9"/>
            <color indexed="81"/>
            <rFont val="MS P ゴシック"/>
            <family val="3"/>
            <charset val="128"/>
          </rPr>
          <t>この様式の記載内容は、全て他の様式の記載事項から反映されるため、各事業所において記入する必要はありません。正しく反映されているか確認してください。</t>
        </r>
      </text>
    </comment>
  </commentList>
</comments>
</file>

<file path=xl/comments4.xml><?xml version="1.0" encoding="utf-8"?>
<comments xmlns="http://schemas.openxmlformats.org/spreadsheetml/2006/main">
  <authors>
    <author>作成者</author>
  </authors>
  <commentList>
    <comment ref="AV8" authorId="0" shapeId="0">
      <text>
        <r>
          <rPr>
            <b/>
            <sz val="9"/>
            <color indexed="81"/>
            <rFont val="MS P ゴシック"/>
            <family val="3"/>
            <charset val="128"/>
          </rPr>
          <t>「定員」：</t>
        </r>
        <r>
          <rPr>
            <sz val="9"/>
            <color indexed="81"/>
            <rFont val="MS P ゴシック"/>
            <family val="3"/>
            <charset val="128"/>
          </rPr>
          <t xml:space="preserve">
訪問系サービスは記入不要です。</t>
        </r>
      </text>
    </comment>
    <comment ref="AV10" authorId="0"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
特定施設入居者生活介護事業所の場合には、当該有料老人ホーム等に従事する全ての職員（特定施設の従業者及びその他の職員）の数を記入して下さい。</t>
        </r>
      </text>
    </comment>
    <comment ref="AV21" authorId="0" shapeId="0">
      <text>
        <r>
          <rPr>
            <b/>
            <sz val="9"/>
            <color indexed="81"/>
            <rFont val="MS P ゴシック"/>
            <family val="3"/>
            <charset val="128"/>
          </rPr>
          <t xml:space="preserve">「振込手数料」：
</t>
        </r>
        <r>
          <rPr>
            <sz val="9"/>
            <color indexed="81"/>
            <rFont val="MS P ゴシック"/>
            <family val="3"/>
            <charset val="128"/>
          </rPr>
          <t>交付申請の際に振込手数料も含めて申請した場合は、実績額を千円未満切り捨てで記入して下さい。</t>
        </r>
      </text>
    </comment>
    <comment ref="AV22" authorId="0" shapeId="0">
      <text>
        <r>
          <rPr>
            <b/>
            <sz val="9"/>
            <color indexed="81"/>
            <rFont val="MS P ゴシック"/>
            <family val="3"/>
            <charset val="128"/>
          </rPr>
          <t xml:space="preserve">「慰労金の区分・人数」：
</t>
        </r>
        <r>
          <rPr>
            <sz val="9"/>
            <color indexed="81"/>
            <rFont val="MS P ゴシック"/>
            <family val="3"/>
            <charset val="128"/>
          </rPr>
          <t>事業所が実際に慰労金を支給した人数を記入してください。</t>
        </r>
        <r>
          <rPr>
            <b/>
            <sz val="9"/>
            <color indexed="81"/>
            <rFont val="MS P ゴシック"/>
            <family val="3"/>
            <charset val="128"/>
          </rPr>
          <t xml:space="preserve">
</t>
        </r>
        <r>
          <rPr>
            <sz val="9"/>
            <color indexed="81"/>
            <rFont val="MS P ゴシック"/>
            <family val="3"/>
            <charset val="128"/>
          </rPr>
          <t>様式３（介護慰労金受給職員表）の記入情報（事業所別、慰労金の額別の人数）と一致するようにして下さい。</t>
        </r>
      </text>
    </comment>
    <comment ref="AV24" authorId="0" shapeId="0">
      <text>
        <r>
          <rPr>
            <b/>
            <sz val="9"/>
            <color indexed="81"/>
            <rFont val="MS P ゴシック"/>
            <family val="3"/>
            <charset val="128"/>
          </rPr>
          <t xml:space="preserve">「補助上限額」：
</t>
        </r>
        <r>
          <rPr>
            <sz val="9"/>
            <color indexed="81"/>
            <rFont val="MS P ゴシック"/>
            <family val="3"/>
            <charset val="128"/>
          </rPr>
          <t>提供サービス及び定員をもとに自動算出されます。</t>
        </r>
      </text>
    </comment>
    <comment ref="AV28" authorId="0"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39" authorId="0" shapeId="0">
      <text>
        <r>
          <rPr>
            <b/>
            <sz val="9"/>
            <color indexed="81"/>
            <rFont val="MS P ゴシック"/>
            <family val="3"/>
            <charset val="128"/>
          </rPr>
          <t xml:space="preserve">「支出額③」：
</t>
        </r>
        <r>
          <rPr>
            <sz val="9"/>
            <color indexed="81"/>
            <rFont val="MS P ゴシック"/>
            <family val="3"/>
            <charset val="128"/>
          </rPr>
          <t>千円未満切り捨てとなります。</t>
        </r>
      </text>
    </comment>
  </commentList>
</comments>
</file>

<file path=xl/comments5.xml><?xml version="1.0" encoding="utf-8"?>
<comments xmlns="http://schemas.openxmlformats.org/spreadsheetml/2006/main">
  <authors>
    <author>作成者</author>
  </authors>
  <commentList>
    <comment ref="AV8" authorId="0" shapeId="0">
      <text>
        <r>
          <rPr>
            <b/>
            <sz val="9"/>
            <color indexed="81"/>
            <rFont val="MS P ゴシック"/>
            <family val="3"/>
            <charset val="128"/>
          </rPr>
          <t>「定員」：</t>
        </r>
        <r>
          <rPr>
            <sz val="9"/>
            <color indexed="81"/>
            <rFont val="MS P ゴシック"/>
            <family val="3"/>
            <charset val="128"/>
          </rPr>
          <t xml:space="preserve">
訪問系サービスは記入不要です。</t>
        </r>
      </text>
    </comment>
    <comment ref="AV10" authorId="0"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
特定施設入居者生活介護事業所の場合には、当該有料老人ホーム等に従事する全ての職員（特定施設の従業者及びその他の職員）の数を記入して下さい。</t>
        </r>
      </text>
    </comment>
    <comment ref="AV21" authorId="0" shapeId="0">
      <text>
        <r>
          <rPr>
            <b/>
            <sz val="9"/>
            <color indexed="81"/>
            <rFont val="MS P ゴシック"/>
            <family val="3"/>
            <charset val="128"/>
          </rPr>
          <t xml:space="preserve">「振込手数料」：
</t>
        </r>
        <r>
          <rPr>
            <sz val="9"/>
            <color indexed="81"/>
            <rFont val="MS P ゴシック"/>
            <family val="3"/>
            <charset val="128"/>
          </rPr>
          <t>交付申請の際に振込手数料も含めて申請した場合は、実績額を千円未満切り捨てで記入して下さい。</t>
        </r>
      </text>
    </comment>
    <comment ref="AV22" authorId="0" shapeId="0">
      <text>
        <r>
          <rPr>
            <b/>
            <sz val="9"/>
            <color indexed="81"/>
            <rFont val="MS P ゴシック"/>
            <family val="3"/>
            <charset val="128"/>
          </rPr>
          <t xml:space="preserve">「慰労金の区分・人数」：
</t>
        </r>
        <r>
          <rPr>
            <sz val="9"/>
            <color indexed="81"/>
            <rFont val="MS P ゴシック"/>
            <family val="3"/>
            <charset val="128"/>
          </rPr>
          <t>事業所が実際に慰労金を支給した人数を記入してください。</t>
        </r>
        <r>
          <rPr>
            <b/>
            <sz val="9"/>
            <color indexed="81"/>
            <rFont val="MS P ゴシック"/>
            <family val="3"/>
            <charset val="128"/>
          </rPr>
          <t xml:space="preserve">
</t>
        </r>
        <r>
          <rPr>
            <sz val="9"/>
            <color indexed="81"/>
            <rFont val="MS P ゴシック"/>
            <family val="3"/>
            <charset val="128"/>
          </rPr>
          <t>様式３（介護慰労金受給職員表）の記入情報（事業所別、慰労金の額別の人数）と一致するようにして下さい。</t>
        </r>
      </text>
    </comment>
    <comment ref="AV24" authorId="0" shapeId="0">
      <text>
        <r>
          <rPr>
            <b/>
            <sz val="9"/>
            <color indexed="81"/>
            <rFont val="MS P ゴシック"/>
            <family val="3"/>
            <charset val="128"/>
          </rPr>
          <t xml:space="preserve">「補助上限額」：
</t>
        </r>
        <r>
          <rPr>
            <sz val="9"/>
            <color indexed="81"/>
            <rFont val="MS P ゴシック"/>
            <family val="3"/>
            <charset val="128"/>
          </rPr>
          <t>提供サービス及び定員をもとに自動算出されます。</t>
        </r>
      </text>
    </comment>
    <comment ref="AV28" authorId="0"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39" authorId="0" shapeId="0">
      <text>
        <r>
          <rPr>
            <b/>
            <sz val="9"/>
            <color indexed="81"/>
            <rFont val="MS P ゴシック"/>
            <family val="3"/>
            <charset val="128"/>
          </rPr>
          <t xml:space="preserve">「支出額③」：
</t>
        </r>
        <r>
          <rPr>
            <sz val="9"/>
            <color indexed="81"/>
            <rFont val="MS P ゴシック"/>
            <family val="3"/>
            <charset val="128"/>
          </rPr>
          <t>千円未満切り捨てとなります。</t>
        </r>
      </text>
    </comment>
  </commentList>
</comments>
</file>

<file path=xl/comments6.xml><?xml version="1.0" encoding="utf-8"?>
<comments xmlns="http://schemas.openxmlformats.org/spreadsheetml/2006/main">
  <authors>
    <author>作成者</author>
  </authors>
  <commentList>
    <comment ref="AV8" authorId="0" shapeId="0">
      <text>
        <r>
          <rPr>
            <b/>
            <sz val="9"/>
            <color indexed="81"/>
            <rFont val="MS P ゴシック"/>
            <family val="3"/>
            <charset val="128"/>
          </rPr>
          <t>「定員」：</t>
        </r>
        <r>
          <rPr>
            <sz val="9"/>
            <color indexed="81"/>
            <rFont val="MS P ゴシック"/>
            <family val="3"/>
            <charset val="128"/>
          </rPr>
          <t xml:space="preserve">
訪問系サービスは記入不要です。</t>
        </r>
      </text>
    </comment>
    <comment ref="AV10" authorId="0"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
特定施設入居者生活介護事業所の場合には、当該有料老人ホーム等に従事する全ての職員（特定施設の従業者及びその他の職員）の数を記入して下さい。</t>
        </r>
      </text>
    </comment>
    <comment ref="AV21" authorId="0" shapeId="0">
      <text>
        <r>
          <rPr>
            <b/>
            <sz val="9"/>
            <color indexed="81"/>
            <rFont val="MS P ゴシック"/>
            <family val="3"/>
            <charset val="128"/>
          </rPr>
          <t xml:space="preserve">「振込手数料」：
</t>
        </r>
        <r>
          <rPr>
            <sz val="9"/>
            <color indexed="81"/>
            <rFont val="MS P ゴシック"/>
            <family val="3"/>
            <charset val="128"/>
          </rPr>
          <t>交付申請の際に振込手数料も含めて申請した場合は、実績額を千円未満切り捨てで記入して下さい。</t>
        </r>
      </text>
    </comment>
    <comment ref="AV22" authorId="0" shapeId="0">
      <text>
        <r>
          <rPr>
            <b/>
            <sz val="9"/>
            <color indexed="81"/>
            <rFont val="MS P ゴシック"/>
            <family val="3"/>
            <charset val="128"/>
          </rPr>
          <t xml:space="preserve">「慰労金の区分・人数」：
</t>
        </r>
        <r>
          <rPr>
            <sz val="9"/>
            <color indexed="81"/>
            <rFont val="MS P ゴシック"/>
            <family val="3"/>
            <charset val="128"/>
          </rPr>
          <t>事業所が実際に慰労金を支給した人数を記入してください。</t>
        </r>
        <r>
          <rPr>
            <b/>
            <sz val="9"/>
            <color indexed="81"/>
            <rFont val="MS P ゴシック"/>
            <family val="3"/>
            <charset val="128"/>
          </rPr>
          <t xml:space="preserve">
</t>
        </r>
        <r>
          <rPr>
            <sz val="9"/>
            <color indexed="81"/>
            <rFont val="MS P ゴシック"/>
            <family val="3"/>
            <charset val="128"/>
          </rPr>
          <t>様式３（介護慰労金受給職員表）の記入情報（事業所別、慰労金の額別の人数）と一致するようにして下さい。</t>
        </r>
      </text>
    </comment>
    <comment ref="AV24" authorId="0" shapeId="0">
      <text>
        <r>
          <rPr>
            <b/>
            <sz val="9"/>
            <color indexed="81"/>
            <rFont val="MS P ゴシック"/>
            <family val="3"/>
            <charset val="128"/>
          </rPr>
          <t xml:space="preserve">「補助上限額」：
</t>
        </r>
        <r>
          <rPr>
            <sz val="9"/>
            <color indexed="81"/>
            <rFont val="MS P ゴシック"/>
            <family val="3"/>
            <charset val="128"/>
          </rPr>
          <t>提供サービス及び定員をもとに自動算出されます。</t>
        </r>
      </text>
    </comment>
    <comment ref="AV28" authorId="0"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39" authorId="0" shapeId="0">
      <text>
        <r>
          <rPr>
            <b/>
            <sz val="9"/>
            <color indexed="81"/>
            <rFont val="MS P ゴシック"/>
            <family val="3"/>
            <charset val="128"/>
          </rPr>
          <t xml:space="preserve">「支出額③」：
</t>
        </r>
        <r>
          <rPr>
            <sz val="9"/>
            <color indexed="81"/>
            <rFont val="MS P ゴシック"/>
            <family val="3"/>
            <charset val="128"/>
          </rPr>
          <t>千円未満切り捨てとなります。</t>
        </r>
      </text>
    </comment>
  </commentList>
</comments>
</file>

<file path=xl/comments7.xml><?xml version="1.0" encoding="utf-8"?>
<comments xmlns="http://schemas.openxmlformats.org/spreadsheetml/2006/main">
  <authors>
    <author>作成者</author>
  </authors>
  <commentList>
    <comment ref="AV8" authorId="0" shapeId="0">
      <text>
        <r>
          <rPr>
            <b/>
            <sz val="9"/>
            <color indexed="81"/>
            <rFont val="MS P ゴシック"/>
            <family val="3"/>
            <charset val="128"/>
          </rPr>
          <t>「定員」：</t>
        </r>
        <r>
          <rPr>
            <sz val="9"/>
            <color indexed="81"/>
            <rFont val="MS P ゴシック"/>
            <family val="3"/>
            <charset val="128"/>
          </rPr>
          <t xml:space="preserve">
訪問系サービスは記入不要です。</t>
        </r>
      </text>
    </comment>
    <comment ref="AV10" authorId="0"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
特定施設入居者生活介護事業所の場合には、当該有料老人ホーム等に従事する全ての職員（特定施設の従業者及びその他の職員）の数を記入して下さい。</t>
        </r>
      </text>
    </comment>
    <comment ref="AV21" authorId="0" shapeId="0">
      <text>
        <r>
          <rPr>
            <b/>
            <sz val="9"/>
            <color indexed="81"/>
            <rFont val="MS P ゴシック"/>
            <family val="3"/>
            <charset val="128"/>
          </rPr>
          <t xml:space="preserve">「振込手数料」：
</t>
        </r>
        <r>
          <rPr>
            <sz val="9"/>
            <color indexed="81"/>
            <rFont val="MS P ゴシック"/>
            <family val="3"/>
            <charset val="128"/>
          </rPr>
          <t>交付申請の際に振込手数料も含めて申請した場合は、実績額を千円未満切り捨てで記入して下さい。</t>
        </r>
      </text>
    </comment>
    <comment ref="AV22" authorId="0" shapeId="0">
      <text>
        <r>
          <rPr>
            <b/>
            <sz val="9"/>
            <color indexed="81"/>
            <rFont val="MS P ゴシック"/>
            <family val="3"/>
            <charset val="128"/>
          </rPr>
          <t xml:space="preserve">「慰労金の区分・人数」：
</t>
        </r>
        <r>
          <rPr>
            <sz val="9"/>
            <color indexed="81"/>
            <rFont val="MS P ゴシック"/>
            <family val="3"/>
            <charset val="128"/>
          </rPr>
          <t>事業所が実際に慰労金を支給した人数を記入してください。</t>
        </r>
        <r>
          <rPr>
            <b/>
            <sz val="9"/>
            <color indexed="81"/>
            <rFont val="MS P ゴシック"/>
            <family val="3"/>
            <charset val="128"/>
          </rPr>
          <t xml:space="preserve">
</t>
        </r>
        <r>
          <rPr>
            <sz val="9"/>
            <color indexed="81"/>
            <rFont val="MS P ゴシック"/>
            <family val="3"/>
            <charset val="128"/>
          </rPr>
          <t>様式３（介護慰労金受給職員表）の記入情報（事業所別、慰労金の額別の人数）と一致するようにして下さい。</t>
        </r>
      </text>
    </comment>
    <comment ref="AV24" authorId="0" shapeId="0">
      <text>
        <r>
          <rPr>
            <b/>
            <sz val="9"/>
            <color indexed="81"/>
            <rFont val="MS P ゴシック"/>
            <family val="3"/>
            <charset val="128"/>
          </rPr>
          <t xml:space="preserve">「補助上限額」：
</t>
        </r>
        <r>
          <rPr>
            <sz val="9"/>
            <color indexed="81"/>
            <rFont val="MS P ゴシック"/>
            <family val="3"/>
            <charset val="128"/>
          </rPr>
          <t>提供サービス及び定員をもとに自動算出されます。</t>
        </r>
      </text>
    </comment>
    <comment ref="AV28" authorId="0"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39" authorId="0" shapeId="0">
      <text>
        <r>
          <rPr>
            <b/>
            <sz val="9"/>
            <color indexed="81"/>
            <rFont val="MS P ゴシック"/>
            <family val="3"/>
            <charset val="128"/>
          </rPr>
          <t xml:space="preserve">「支出額③」：
</t>
        </r>
        <r>
          <rPr>
            <sz val="9"/>
            <color indexed="81"/>
            <rFont val="MS P ゴシック"/>
            <family val="3"/>
            <charset val="128"/>
          </rPr>
          <t>千円未満切り捨てとなります。</t>
        </r>
      </text>
    </comment>
  </commentList>
</comments>
</file>

<file path=xl/comments8.xml><?xml version="1.0" encoding="utf-8"?>
<comments xmlns="http://schemas.openxmlformats.org/spreadsheetml/2006/main">
  <authors>
    <author>作成者</author>
  </authors>
  <commentList>
    <comment ref="AV8" authorId="0" shapeId="0">
      <text>
        <r>
          <rPr>
            <b/>
            <sz val="9"/>
            <color indexed="81"/>
            <rFont val="MS P ゴシック"/>
            <family val="3"/>
            <charset val="128"/>
          </rPr>
          <t>「定員」：</t>
        </r>
        <r>
          <rPr>
            <sz val="9"/>
            <color indexed="81"/>
            <rFont val="MS P ゴシック"/>
            <family val="3"/>
            <charset val="128"/>
          </rPr>
          <t xml:space="preserve">
訪問系サービスは記入不要です。</t>
        </r>
      </text>
    </comment>
    <comment ref="AV10" authorId="0"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
特定施設入居者生活介護事業所の場合には、当該有料老人ホーム等に従事する全ての職員（特定施設の従業者及びその他の職員）の数を記入して下さい。</t>
        </r>
      </text>
    </comment>
    <comment ref="AV21" authorId="0" shapeId="0">
      <text>
        <r>
          <rPr>
            <b/>
            <sz val="9"/>
            <color indexed="81"/>
            <rFont val="MS P ゴシック"/>
            <family val="3"/>
            <charset val="128"/>
          </rPr>
          <t xml:space="preserve">「振込手数料」：
</t>
        </r>
        <r>
          <rPr>
            <sz val="9"/>
            <color indexed="81"/>
            <rFont val="MS P ゴシック"/>
            <family val="3"/>
            <charset val="128"/>
          </rPr>
          <t>交付申請の際に振込手数料も含めて申請した場合は、実績額を千円未満切り捨てで記入して下さい。</t>
        </r>
      </text>
    </comment>
    <comment ref="AV22" authorId="0" shapeId="0">
      <text>
        <r>
          <rPr>
            <b/>
            <sz val="9"/>
            <color indexed="81"/>
            <rFont val="MS P ゴシック"/>
            <family val="3"/>
            <charset val="128"/>
          </rPr>
          <t xml:space="preserve">「慰労金の区分・人数」：
</t>
        </r>
        <r>
          <rPr>
            <sz val="9"/>
            <color indexed="81"/>
            <rFont val="MS P ゴシック"/>
            <family val="3"/>
            <charset val="128"/>
          </rPr>
          <t>事業所が実際に慰労金を支給した人数を記入してください。</t>
        </r>
        <r>
          <rPr>
            <b/>
            <sz val="9"/>
            <color indexed="81"/>
            <rFont val="MS P ゴシック"/>
            <family val="3"/>
            <charset val="128"/>
          </rPr>
          <t xml:space="preserve">
</t>
        </r>
        <r>
          <rPr>
            <sz val="9"/>
            <color indexed="81"/>
            <rFont val="MS P ゴシック"/>
            <family val="3"/>
            <charset val="128"/>
          </rPr>
          <t>様式３（介護慰労金受給職員表）の記入情報（事業所別、慰労金の額別の人数）と一致するようにして下さい。</t>
        </r>
      </text>
    </comment>
    <comment ref="AV24" authorId="0" shapeId="0">
      <text>
        <r>
          <rPr>
            <b/>
            <sz val="9"/>
            <color indexed="81"/>
            <rFont val="MS P ゴシック"/>
            <family val="3"/>
            <charset val="128"/>
          </rPr>
          <t xml:space="preserve">「補助上限額」：
</t>
        </r>
        <r>
          <rPr>
            <sz val="9"/>
            <color indexed="81"/>
            <rFont val="MS P ゴシック"/>
            <family val="3"/>
            <charset val="128"/>
          </rPr>
          <t>提供サービス及び定員をもとに自動算出されます。</t>
        </r>
      </text>
    </comment>
    <comment ref="AV28" authorId="0"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39" authorId="0" shapeId="0">
      <text>
        <r>
          <rPr>
            <b/>
            <sz val="9"/>
            <color indexed="81"/>
            <rFont val="MS P ゴシック"/>
            <family val="3"/>
            <charset val="128"/>
          </rPr>
          <t xml:space="preserve">「支出額③」：
</t>
        </r>
        <r>
          <rPr>
            <sz val="9"/>
            <color indexed="81"/>
            <rFont val="MS P ゴシック"/>
            <family val="3"/>
            <charset val="128"/>
          </rPr>
          <t>千円未満切り捨てとなります。</t>
        </r>
      </text>
    </comment>
  </commentList>
</comments>
</file>

<file path=xl/comments9.xml><?xml version="1.0" encoding="utf-8"?>
<comments xmlns="http://schemas.openxmlformats.org/spreadsheetml/2006/main">
  <authors>
    <author>作成者</author>
  </authors>
  <commentList>
    <comment ref="AV8" authorId="0" shapeId="0">
      <text>
        <r>
          <rPr>
            <b/>
            <sz val="9"/>
            <color indexed="81"/>
            <rFont val="MS P ゴシック"/>
            <family val="3"/>
            <charset val="128"/>
          </rPr>
          <t>「定員」：</t>
        </r>
        <r>
          <rPr>
            <sz val="9"/>
            <color indexed="81"/>
            <rFont val="MS P ゴシック"/>
            <family val="3"/>
            <charset val="128"/>
          </rPr>
          <t xml:space="preserve">
訪問系サービスは記入不要です。</t>
        </r>
      </text>
    </comment>
    <comment ref="AV10" authorId="0"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
特定施設入居者生活介護事業所の場合には、当該有料老人ホーム等に従事する全ての職員（特定施設の従業者及びその他の職員）の数を記入して下さい。</t>
        </r>
      </text>
    </comment>
    <comment ref="AV21" authorId="0" shapeId="0">
      <text>
        <r>
          <rPr>
            <b/>
            <sz val="9"/>
            <color indexed="81"/>
            <rFont val="MS P ゴシック"/>
            <family val="3"/>
            <charset val="128"/>
          </rPr>
          <t xml:space="preserve">「振込手数料」：
</t>
        </r>
        <r>
          <rPr>
            <sz val="9"/>
            <color indexed="81"/>
            <rFont val="MS P ゴシック"/>
            <family val="3"/>
            <charset val="128"/>
          </rPr>
          <t>交付申請の際に振込手数料も含めて申請した場合は、実績額を千円未満切り捨てで記入して下さい。</t>
        </r>
      </text>
    </comment>
    <comment ref="AV22" authorId="0" shapeId="0">
      <text>
        <r>
          <rPr>
            <b/>
            <sz val="9"/>
            <color indexed="81"/>
            <rFont val="MS P ゴシック"/>
            <family val="3"/>
            <charset val="128"/>
          </rPr>
          <t xml:space="preserve">「慰労金の区分・人数」：
</t>
        </r>
        <r>
          <rPr>
            <sz val="9"/>
            <color indexed="81"/>
            <rFont val="MS P ゴシック"/>
            <family val="3"/>
            <charset val="128"/>
          </rPr>
          <t>事業所が実際に慰労金を支給した人数を記入してください。</t>
        </r>
        <r>
          <rPr>
            <b/>
            <sz val="9"/>
            <color indexed="81"/>
            <rFont val="MS P ゴシック"/>
            <family val="3"/>
            <charset val="128"/>
          </rPr>
          <t xml:space="preserve">
</t>
        </r>
        <r>
          <rPr>
            <sz val="9"/>
            <color indexed="81"/>
            <rFont val="MS P ゴシック"/>
            <family val="3"/>
            <charset val="128"/>
          </rPr>
          <t>様式３（介護慰労金受給職員表）の記入情報（事業所別、慰労金の額別の人数）と一致するようにして下さい。</t>
        </r>
      </text>
    </comment>
    <comment ref="AV24" authorId="0" shapeId="0">
      <text>
        <r>
          <rPr>
            <b/>
            <sz val="9"/>
            <color indexed="81"/>
            <rFont val="MS P ゴシック"/>
            <family val="3"/>
            <charset val="128"/>
          </rPr>
          <t xml:space="preserve">「補助上限額」：
</t>
        </r>
        <r>
          <rPr>
            <sz val="9"/>
            <color indexed="81"/>
            <rFont val="MS P ゴシック"/>
            <family val="3"/>
            <charset val="128"/>
          </rPr>
          <t>提供サービス及び定員をもとに自動算出されます。</t>
        </r>
      </text>
    </comment>
    <comment ref="AV28" authorId="0"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39" authorId="0" shapeId="0">
      <text>
        <r>
          <rPr>
            <b/>
            <sz val="9"/>
            <color indexed="81"/>
            <rFont val="MS P ゴシック"/>
            <family val="3"/>
            <charset val="128"/>
          </rPr>
          <t xml:space="preserve">「支出額③」：
</t>
        </r>
        <r>
          <rPr>
            <sz val="9"/>
            <color indexed="81"/>
            <rFont val="MS P ゴシック"/>
            <family val="3"/>
            <charset val="128"/>
          </rPr>
          <t>千円未満切り捨てとなります。</t>
        </r>
      </text>
    </comment>
  </commentList>
</comments>
</file>

<file path=xl/sharedStrings.xml><?xml version="1.0" encoding="utf-8"?>
<sst xmlns="http://schemas.openxmlformats.org/spreadsheetml/2006/main" count="5451" uniqueCount="190">
  <si>
    <t>日</t>
    <rPh sb="0" eb="1">
      <t>ニチ</t>
    </rPh>
    <phoneticPr fontId="4"/>
  </si>
  <si>
    <t>月</t>
    <rPh sb="0" eb="1">
      <t>ゲツ</t>
    </rPh>
    <phoneticPr fontId="4"/>
  </si>
  <si>
    <t>年</t>
    <rPh sb="0" eb="1">
      <t>ネン</t>
    </rPh>
    <phoneticPr fontId="4"/>
  </si>
  <si>
    <t>電話番号</t>
    <rPh sb="0" eb="2">
      <t>デンワ</t>
    </rPh>
    <rPh sb="2" eb="4">
      <t>バンゴウ</t>
    </rPh>
    <phoneticPr fontId="4"/>
  </si>
  <si>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</si>
  <si>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</si>
  <si>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</si>
  <si>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</si>
  <si>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</si>
  <si>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</si>
  <si>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</si>
  <si>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</si>
  <si>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</si>
  <si>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</si>
  <si>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</si>
  <si>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</si>
  <si>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</si>
  <si>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</si>
  <si>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</si>
  <si>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</si>
  <si>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</si>
  <si>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短期入所療養介護事業所</t>
    <rPh sb="0" eb="2">
      <t>タンキ</t>
    </rPh>
    <rPh sb="2" eb="4">
      <t>ニュウショ</t>
    </rPh>
    <rPh sb="4" eb="6">
      <t>リョウヨウ</t>
    </rPh>
    <rPh sb="6" eb="8">
      <t>カイゴ</t>
    </rPh>
    <rPh sb="8" eb="11">
      <t>ジギョウショ</t>
    </rPh>
    <phoneticPr fontId="4"/>
  </si>
  <si>
    <t>事業区分</t>
    <rPh sb="0" eb="2">
      <t>ジギョウ</t>
    </rPh>
    <rPh sb="2" eb="4">
      <t>クブン</t>
    </rPh>
    <phoneticPr fontId="4"/>
  </si>
  <si>
    <t>用途・品目・数量等</t>
    <rPh sb="0" eb="2">
      <t>ヨウト</t>
    </rPh>
    <rPh sb="3" eb="5">
      <t>ヒンモク</t>
    </rPh>
    <rPh sb="6" eb="8">
      <t>スウリョウ</t>
    </rPh>
    <rPh sb="8" eb="9">
      <t>トウ</t>
    </rPh>
    <phoneticPr fontId="4"/>
  </si>
  <si>
    <t>短期入所生活介護事業所</t>
  </si>
  <si>
    <t>通所介護事業所（通常規模型）</t>
    <rPh sb="0" eb="2">
      <t>ツウショ</t>
    </rPh>
    <rPh sb="2" eb="4">
      <t>カイゴ</t>
    </rPh>
    <rPh sb="4" eb="7">
      <t>ジギョウショ</t>
    </rPh>
    <phoneticPr fontId="4"/>
  </si>
  <si>
    <t>通所介護事業所（大規模型（Ⅰ））</t>
    <rPh sb="0" eb="2">
      <t>ツウショ</t>
    </rPh>
    <rPh sb="2" eb="4">
      <t>カイゴ</t>
    </rPh>
    <rPh sb="4" eb="7">
      <t>ジギョウショ</t>
    </rPh>
    <phoneticPr fontId="4"/>
  </si>
  <si>
    <t>通所介護事業所（大規模型（Ⅱ））</t>
    <rPh sb="0" eb="2">
      <t>ツウショ</t>
    </rPh>
    <rPh sb="2" eb="4">
      <t>カイゴ</t>
    </rPh>
    <rPh sb="4" eb="7">
      <t>ジギョウショ</t>
    </rPh>
    <phoneticPr fontId="4"/>
  </si>
  <si>
    <t>通所リハビリテーション事業所（通常規模型）</t>
    <phoneticPr fontId="4"/>
  </si>
  <si>
    <t>通所リハビリテーション事業所（大規模型（Ⅰ））</t>
    <phoneticPr fontId="4"/>
  </si>
  <si>
    <t>通所リハビリテーション事業所（大規模型（Ⅱ））</t>
    <phoneticPr fontId="4"/>
  </si>
  <si>
    <t>養護老人ホーム（定員30人以上）</t>
    <rPh sb="0" eb="2">
      <t>ヨウゴ</t>
    </rPh>
    <rPh sb="2" eb="4">
      <t>ロウジン</t>
    </rPh>
    <rPh sb="8" eb="10">
      <t>テイイン</t>
    </rPh>
    <rPh sb="12" eb="15">
      <t>ニンイジョウ</t>
    </rPh>
    <phoneticPr fontId="4"/>
  </si>
  <si>
    <t>養護老人ホーム（定員29人以下）</t>
    <rPh sb="0" eb="2">
      <t>ヨウゴ</t>
    </rPh>
    <rPh sb="2" eb="4">
      <t>ロウジン</t>
    </rPh>
    <rPh sb="8" eb="10">
      <t>テイイン</t>
    </rPh>
    <rPh sb="12" eb="13">
      <t>ニン</t>
    </rPh>
    <rPh sb="13" eb="15">
      <t>イカ</t>
    </rPh>
    <phoneticPr fontId="4"/>
  </si>
  <si>
    <t>軽費老人ホーム（定員30人以上）</t>
    <rPh sb="0" eb="2">
      <t>ケイヒ</t>
    </rPh>
    <rPh sb="2" eb="4">
      <t>ロウジン</t>
    </rPh>
    <rPh sb="8" eb="10">
      <t>テイイン</t>
    </rPh>
    <rPh sb="12" eb="15">
      <t>ニンイジョウ</t>
    </rPh>
    <phoneticPr fontId="4"/>
  </si>
  <si>
    <t>軽費老人ホーム（定員29人以下）</t>
    <rPh sb="0" eb="2">
      <t>ケイヒ</t>
    </rPh>
    <rPh sb="2" eb="4">
      <t>ロウジン</t>
    </rPh>
    <rPh sb="8" eb="10">
      <t>テイイン</t>
    </rPh>
    <rPh sb="12" eb="15">
      <t>ニンイカ</t>
    </rPh>
    <phoneticPr fontId="4"/>
  </si>
  <si>
    <t>有料老人ホーム（定員30人以上）</t>
    <rPh sb="0" eb="2">
      <t>ユウリョウ</t>
    </rPh>
    <rPh sb="2" eb="4">
      <t>ロウジン</t>
    </rPh>
    <rPh sb="8" eb="10">
      <t>テイイン</t>
    </rPh>
    <rPh sb="12" eb="15">
      <t>ニンイジョウ</t>
    </rPh>
    <phoneticPr fontId="4"/>
  </si>
  <si>
    <t>有料老人ホーム（定員29人以下）</t>
    <rPh sb="0" eb="2">
      <t>ユウリョウ</t>
    </rPh>
    <rPh sb="2" eb="4">
      <t>ロウジン</t>
    </rPh>
    <rPh sb="8" eb="10">
      <t>テイイン</t>
    </rPh>
    <rPh sb="12" eb="13">
      <t>ニン</t>
    </rPh>
    <rPh sb="13" eb="15">
      <t>イカ</t>
    </rPh>
    <phoneticPr fontId="4"/>
  </si>
  <si>
    <t>サービス付き高齢者向け住宅（定員30人以上）</t>
    <rPh sb="4" eb="5">
      <t>ツ</t>
    </rPh>
    <rPh sb="6" eb="9">
      <t>コウレイシャ</t>
    </rPh>
    <rPh sb="9" eb="10">
      <t>ム</t>
    </rPh>
    <rPh sb="11" eb="13">
      <t>ジュウタク</t>
    </rPh>
    <rPh sb="14" eb="16">
      <t>テイイン</t>
    </rPh>
    <rPh sb="18" eb="21">
      <t>ニンイジョウ</t>
    </rPh>
    <phoneticPr fontId="4"/>
  </si>
  <si>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4"/>
  </si>
  <si>
    <t>千円</t>
    <rPh sb="0" eb="2">
      <t>センエン</t>
    </rPh>
    <phoneticPr fontId="4"/>
  </si>
  <si>
    <t>地域密着型通所介護事業所(療養通所介護事業所を含む)</t>
    <rPh sb="13" eb="15">
      <t>リョウヨウ</t>
    </rPh>
    <rPh sb="15" eb="17">
      <t>ツウショ</t>
    </rPh>
    <rPh sb="17" eb="19">
      <t>カイゴ</t>
    </rPh>
    <rPh sb="19" eb="22">
      <t>ジギョウショ</t>
    </rPh>
    <rPh sb="23" eb="24">
      <t>フク</t>
    </rPh>
    <phoneticPr fontId="4"/>
  </si>
  <si>
    <t>介護保険事業所番号</t>
    <rPh sb="0" eb="2">
      <t>カイゴ</t>
    </rPh>
    <rPh sb="2" eb="4">
      <t>ホケン</t>
    </rPh>
    <rPh sb="4" eb="7">
      <t>ジギョウショ</t>
    </rPh>
    <rPh sb="7" eb="9">
      <t>バンゴウ</t>
    </rPh>
    <phoneticPr fontId="4"/>
  </si>
  <si>
    <t>人</t>
    <rPh sb="0" eb="1">
      <t>ニン</t>
    </rPh>
    <phoneticPr fontId="4"/>
  </si>
  <si>
    <t>事業所・施設名</t>
    <rPh sb="0" eb="3">
      <t>ジギョウショ</t>
    </rPh>
    <rPh sb="4" eb="7">
      <t>シセツメイ</t>
    </rPh>
    <phoneticPr fontId="4"/>
  </si>
  <si>
    <t>介護保険
事業所番号</t>
    <rPh sb="0" eb="2">
      <t>カイゴ</t>
    </rPh>
    <rPh sb="2" eb="4">
      <t>ホケン</t>
    </rPh>
    <rPh sb="5" eb="8">
      <t>ジギョウショ</t>
    </rPh>
    <rPh sb="8" eb="10">
      <t>バンゴウ</t>
    </rPh>
    <phoneticPr fontId="4"/>
  </si>
  <si>
    <t>サービス種別</t>
    <rPh sb="4" eb="6">
      <t>シュベツ</t>
    </rPh>
    <phoneticPr fontId="4"/>
  </si>
  <si>
    <t>合計</t>
    <rPh sb="0" eb="2">
      <t>ゴウケイ</t>
    </rPh>
    <phoneticPr fontId="4"/>
  </si>
  <si>
    <t>居宅療養管理指導事業所</t>
    <rPh sb="8" eb="11">
      <t>ジギョウショ</t>
    </rPh>
    <phoneticPr fontId="4"/>
  </si>
  <si>
    <t>　　令和</t>
    <rPh sb="2" eb="4">
      <t>レイワ</t>
    </rPh>
    <phoneticPr fontId="4"/>
  </si>
  <si>
    <t>１．介護慰労金事業</t>
    <rPh sb="2" eb="4">
      <t>カイゴ</t>
    </rPh>
    <rPh sb="4" eb="7">
      <t>イロウキン</t>
    </rPh>
    <rPh sb="7" eb="9">
      <t>ジギョウ</t>
    </rPh>
    <phoneticPr fontId="4"/>
  </si>
  <si>
    <r>
      <t xml:space="preserve"> 介護慰労金事業　→　</t>
    </r>
    <r>
      <rPr>
        <sz val="8"/>
        <rFont val="ＭＳ Ｐ明朝"/>
        <family val="1"/>
        <charset val="128"/>
      </rPr>
      <t>1を記載</t>
    </r>
    <rPh sb="1" eb="3">
      <t>カイゴ</t>
    </rPh>
    <rPh sb="3" eb="6">
      <t>イロウキン</t>
    </rPh>
    <rPh sb="6" eb="8">
      <t>ジギョウ</t>
    </rPh>
    <rPh sb="13" eb="15">
      <t>キサイ</t>
    </rPh>
    <phoneticPr fontId="4"/>
  </si>
  <si>
    <t>人</t>
    <rPh sb="0" eb="1">
      <t>ニン</t>
    </rPh>
    <phoneticPr fontId="4"/>
  </si>
  <si>
    <t>円</t>
    <rPh sb="0" eb="1">
      <t>エン</t>
    </rPh>
    <phoneticPr fontId="4"/>
  </si>
  <si>
    <t>対象利用者数</t>
    <rPh sb="0" eb="2">
      <t>タイショウ</t>
    </rPh>
    <rPh sb="2" eb="5">
      <t>リヨウシャ</t>
    </rPh>
    <rPh sb="5" eb="6">
      <t>スウ</t>
    </rPh>
    <phoneticPr fontId="4"/>
  </si>
  <si>
    <t>慰労金の区分・人数</t>
    <rPh sb="0" eb="3">
      <t>イロウキン</t>
    </rPh>
    <rPh sb="4" eb="6">
      <t>クブン</t>
    </rPh>
    <rPh sb="7" eb="9">
      <t>ニンズウ</t>
    </rPh>
    <phoneticPr fontId="4"/>
  </si>
  <si>
    <t>20万円対象</t>
    <rPh sb="2" eb="4">
      <t>マンエン</t>
    </rPh>
    <rPh sb="4" eb="6">
      <t>タイショウ</t>
    </rPh>
    <phoneticPr fontId="4"/>
  </si>
  <si>
    <t>人</t>
    <rPh sb="0" eb="1">
      <t>ニン</t>
    </rPh>
    <phoneticPr fontId="4"/>
  </si>
  <si>
    <t>定員</t>
    <rPh sb="0" eb="2">
      <t>テイイン</t>
    </rPh>
    <phoneticPr fontId="4"/>
  </si>
  <si>
    <t>/事業所</t>
    <rPh sb="1" eb="4">
      <t>ジギョウショ</t>
    </rPh>
    <phoneticPr fontId="2"/>
  </si>
  <si>
    <t>/定員</t>
    <rPh sb="1" eb="3">
      <t>テイイン</t>
    </rPh>
    <phoneticPr fontId="2"/>
  </si>
  <si>
    <t>（１）①　</t>
  </si>
  <si>
    <t>-</t>
  </si>
  <si>
    <t>共通</t>
    <rPh sb="0" eb="2">
      <t>キョウツウ</t>
    </rPh>
    <phoneticPr fontId="4"/>
  </si>
  <si>
    <t>（２）②</t>
    <phoneticPr fontId="4"/>
  </si>
  <si>
    <t>2．感染症対策を徹底した上での介護サービス提供支援事業</t>
    <rPh sb="2" eb="5">
      <t>カンセンショウ</t>
    </rPh>
    <rPh sb="5" eb="7">
      <t>タイサク</t>
    </rPh>
    <rPh sb="8" eb="10">
      <t>テッテイ</t>
    </rPh>
    <rPh sb="12" eb="13">
      <t>ウエ</t>
    </rPh>
    <rPh sb="15" eb="17">
      <t>カイゴ</t>
    </rPh>
    <rPh sb="21" eb="23">
      <t>テイキョウ</t>
    </rPh>
    <rPh sb="23" eb="25">
      <t>シエン</t>
    </rPh>
    <rPh sb="25" eb="27">
      <t>ジギョウ</t>
    </rPh>
    <phoneticPr fontId="4"/>
  </si>
  <si>
    <r>
      <t xml:space="preserve">  感染対策費用助成事業　</t>
    </r>
    <r>
      <rPr>
        <sz val="8"/>
        <rFont val="ＭＳ Ｐ明朝"/>
        <family val="1"/>
        <charset val="128"/>
      </rPr>
      <t>→ 2を記載</t>
    </r>
    <rPh sb="17" eb="19">
      <t>キサイ</t>
    </rPh>
    <phoneticPr fontId="4"/>
  </si>
  <si>
    <t>3．在宅サービス事業所による利用者への再開支援への助成事業</t>
    <rPh sb="2" eb="4">
      <t>ザイタク</t>
    </rPh>
    <rPh sb="8" eb="11">
      <t>ジギョウショ</t>
    </rPh>
    <rPh sb="14" eb="17">
      <t>リヨウシャ</t>
    </rPh>
    <rPh sb="19" eb="21">
      <t>サイカイ</t>
    </rPh>
    <rPh sb="21" eb="23">
      <t>シエン</t>
    </rPh>
    <rPh sb="25" eb="27">
      <t>ジョセイ</t>
    </rPh>
    <rPh sb="27" eb="29">
      <t>ジギョウ</t>
    </rPh>
    <phoneticPr fontId="4"/>
  </si>
  <si>
    <t>4．在宅サービス事業所における環境整備への助成事業</t>
    <rPh sb="2" eb="4">
      <t>ザイタク</t>
    </rPh>
    <rPh sb="8" eb="11">
      <t>ジギョウショ</t>
    </rPh>
    <rPh sb="15" eb="17">
      <t>カンキョウ</t>
    </rPh>
    <rPh sb="17" eb="19">
      <t>セイビ</t>
    </rPh>
    <rPh sb="21" eb="23">
      <t>ジョセイ</t>
    </rPh>
    <rPh sb="23" eb="25">
      <t>ジギョウ</t>
    </rPh>
    <phoneticPr fontId="4"/>
  </si>
  <si>
    <r>
      <t>　再開環境整備助成事業　</t>
    </r>
    <r>
      <rPr>
        <sz val="8"/>
        <rFont val="ＭＳ Ｐ明朝"/>
        <family val="1"/>
        <charset val="128"/>
      </rPr>
      <t>→ 4を記載</t>
    </r>
    <rPh sb="7" eb="9">
      <t>ジョセイ</t>
    </rPh>
    <rPh sb="16" eb="18">
      <t>キサイ</t>
    </rPh>
    <phoneticPr fontId="4"/>
  </si>
  <si>
    <r>
      <t xml:space="preserve"> 個別再開支援助成事業　</t>
    </r>
    <r>
      <rPr>
        <sz val="8"/>
        <rFont val="ＭＳ Ｐ明朝"/>
        <family val="1"/>
        <charset val="128"/>
      </rPr>
      <t>→ 3を記載</t>
    </r>
    <rPh sb="7" eb="9">
      <t>ジョセイ</t>
    </rPh>
    <rPh sb="16" eb="18">
      <t>キサイ</t>
    </rPh>
    <phoneticPr fontId="4"/>
  </si>
  <si>
    <t>単価</t>
    <rPh sb="0" eb="2">
      <t>タンカ</t>
    </rPh>
    <phoneticPr fontId="4"/>
  </si>
  <si>
    <t>施設概要</t>
    <rPh sb="0" eb="2">
      <t>シセツ</t>
    </rPh>
    <rPh sb="2" eb="4">
      <t>ガイヨウ</t>
    </rPh>
    <phoneticPr fontId="4"/>
  </si>
  <si>
    <t>事業所名称</t>
    <rPh sb="0" eb="3">
      <t>ジギョウショ</t>
    </rPh>
    <rPh sb="3" eb="5">
      <t>メイショウ</t>
    </rPh>
    <phoneticPr fontId="4"/>
  </si>
  <si>
    <t>所在地</t>
    <rPh sb="0" eb="3">
      <t>ショザイチ</t>
    </rPh>
    <phoneticPr fontId="4"/>
  </si>
  <si>
    <t>都道府県名</t>
    <rPh sb="0" eb="4">
      <t>トドウフケン</t>
    </rPh>
    <rPh sb="4" eb="5">
      <t>メイ</t>
    </rPh>
    <phoneticPr fontId="4"/>
  </si>
  <si>
    <t>住所</t>
    <rPh sb="0" eb="2">
      <t>ジュウショ</t>
    </rPh>
    <phoneticPr fontId="4"/>
  </si>
  <si>
    <t>連絡先</t>
    <rPh sb="0" eb="3">
      <t>レンラクサキ</t>
    </rPh>
    <phoneticPr fontId="4"/>
  </si>
  <si>
    <t>電話番号</t>
    <rPh sb="0" eb="2">
      <t>デンワ</t>
    </rPh>
    <rPh sb="2" eb="4">
      <t>バンゴウ</t>
    </rPh>
    <phoneticPr fontId="4"/>
  </si>
  <si>
    <t>担当部署名</t>
    <rPh sb="0" eb="2">
      <t>タントウ</t>
    </rPh>
    <rPh sb="2" eb="5">
      <t>ブショメイ</t>
    </rPh>
    <phoneticPr fontId="4"/>
  </si>
  <si>
    <t>【感染拡大防止対策や介護サービスの提供体制の確保のための経費】</t>
    <rPh sb="1" eb="3">
      <t>カンセン</t>
    </rPh>
    <rPh sb="3" eb="5">
      <t>カクダイ</t>
    </rPh>
    <rPh sb="5" eb="7">
      <t>ボウシ</t>
    </rPh>
    <rPh sb="7" eb="9">
      <t>タイサク</t>
    </rPh>
    <rPh sb="10" eb="12">
      <t>カイゴ</t>
    </rPh>
    <rPh sb="17" eb="19">
      <t>テイキョウ</t>
    </rPh>
    <rPh sb="19" eb="21">
      <t>タイセイ</t>
    </rPh>
    <rPh sb="22" eb="24">
      <t>カクホ</t>
    </rPh>
    <rPh sb="28" eb="30">
      <t>ケイヒ</t>
    </rPh>
    <phoneticPr fontId="4"/>
  </si>
  <si>
    <t>科目</t>
    <rPh sb="0" eb="2">
      <t>カモク</t>
    </rPh>
    <phoneticPr fontId="4"/>
  </si>
  <si>
    <t>賃金・報酬</t>
    <rPh sb="0" eb="2">
      <t>チンギン</t>
    </rPh>
    <rPh sb="3" eb="5">
      <t>ホウシュウ</t>
    </rPh>
    <phoneticPr fontId="4"/>
  </si>
  <si>
    <t>謝金</t>
    <rPh sb="0" eb="2">
      <t>シャキン</t>
    </rPh>
    <phoneticPr fontId="4"/>
  </si>
  <si>
    <t>会議費</t>
    <rPh sb="0" eb="3">
      <t>カイギヒ</t>
    </rPh>
    <phoneticPr fontId="4"/>
  </si>
  <si>
    <t>旅費</t>
    <rPh sb="0" eb="2">
      <t>リョヒ</t>
    </rPh>
    <phoneticPr fontId="4"/>
  </si>
  <si>
    <t>需用費</t>
    <rPh sb="0" eb="3">
      <t>ジュヨウヒ</t>
    </rPh>
    <phoneticPr fontId="4"/>
  </si>
  <si>
    <t>役務費</t>
    <rPh sb="0" eb="2">
      <t>エキム</t>
    </rPh>
    <phoneticPr fontId="4"/>
  </si>
  <si>
    <t>委託料</t>
    <rPh sb="0" eb="3">
      <t>イタクリョウ</t>
    </rPh>
    <phoneticPr fontId="4"/>
  </si>
  <si>
    <t>使用料及び賃借料</t>
    <rPh sb="0" eb="3">
      <t>シヨウリョウ</t>
    </rPh>
    <rPh sb="3" eb="4">
      <t>オヨ</t>
    </rPh>
    <rPh sb="5" eb="8">
      <t>チンシャクリョウ</t>
    </rPh>
    <phoneticPr fontId="4"/>
  </si>
  <si>
    <t>備品購入費</t>
    <rPh sb="0" eb="2">
      <t>ビヒン</t>
    </rPh>
    <rPh sb="2" eb="5">
      <t>コウニュウヒ</t>
    </rPh>
    <phoneticPr fontId="4"/>
  </si>
  <si>
    <t>補助上限額</t>
    <rPh sb="0" eb="2">
      <t>ホジョ</t>
    </rPh>
    <rPh sb="2" eb="5">
      <t>ジョウゲンガク</t>
    </rPh>
    <phoneticPr fontId="4"/>
  </si>
  <si>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4"/>
  </si>
  <si>
    <t>【在宅サービス事業所における環境整備のための経費】</t>
    <rPh sb="1" eb="3">
      <t>ザイタク</t>
    </rPh>
    <rPh sb="7" eb="10">
      <t>ジギョウショ</t>
    </rPh>
    <rPh sb="14" eb="16">
      <t>カンキョウ</t>
    </rPh>
    <rPh sb="16" eb="18">
      <t>セイビ</t>
    </rPh>
    <rPh sb="22" eb="24">
      <t>ケイヒ</t>
    </rPh>
    <phoneticPr fontId="4"/>
  </si>
  <si>
    <t>20万円
対象者の
有無</t>
    <rPh sb="2" eb="4">
      <t>マンエン</t>
    </rPh>
    <rPh sb="5" eb="7">
      <t>タイショウ</t>
    </rPh>
    <rPh sb="7" eb="8">
      <t>シャ</t>
    </rPh>
    <rPh sb="10" eb="12">
      <t>ウム</t>
    </rPh>
    <phoneticPr fontId="4"/>
  </si>
  <si>
    <t>No.</t>
    <phoneticPr fontId="4"/>
  </si>
  <si>
    <t>（役職・代表者名）</t>
    <rPh sb="1" eb="3">
      <t>ヤクショク</t>
    </rPh>
    <rPh sb="4" eb="7">
      <t>ダイヒョウシャ</t>
    </rPh>
    <rPh sb="7" eb="8">
      <t>メイ</t>
    </rPh>
    <phoneticPr fontId="4"/>
  </si>
  <si>
    <t>電話番号</t>
    <rPh sb="0" eb="2">
      <t>デンワ</t>
    </rPh>
    <rPh sb="2" eb="4">
      <t>バンゴウ</t>
    </rPh>
    <phoneticPr fontId="4"/>
  </si>
  <si>
    <t xml:space="preserve"> 部署名</t>
    <rPh sb="1" eb="4">
      <t>ブショメイ</t>
    </rPh>
    <phoneticPr fontId="4"/>
  </si>
  <si>
    <t xml:space="preserve"> 担当者氏名</t>
    <rPh sb="1" eb="4">
      <t>タントウシャ</t>
    </rPh>
    <rPh sb="4" eb="6">
      <t>シメイ</t>
    </rPh>
    <phoneticPr fontId="4"/>
  </si>
  <si>
    <t xml:space="preserve"> 連絡先</t>
    <rPh sb="1" eb="4">
      <t>レンラクサキ</t>
    </rPh>
    <phoneticPr fontId="4"/>
  </si>
  <si>
    <t>e-mail</t>
    <phoneticPr fontId="4"/>
  </si>
  <si>
    <t>振込手数料</t>
    <rPh sb="0" eb="5">
      <t>フリコミテスウリョウ</t>
    </rPh>
    <phoneticPr fontId="4"/>
  </si>
  <si>
    <r>
      <t>千円</t>
    </r>
    <r>
      <rPr>
        <sz val="6"/>
        <rFont val="ＭＳ Ｐ明朝"/>
        <family val="1"/>
        <charset val="128"/>
      </rPr>
      <t>（千円未満切り捨て）</t>
    </r>
    <rPh sb="0" eb="2">
      <t>センエン</t>
    </rPh>
    <rPh sb="7" eb="8">
      <t>キ</t>
    </rPh>
    <rPh sb="9" eb="10">
      <t>ス</t>
    </rPh>
    <phoneticPr fontId="4"/>
  </si>
  <si>
    <t>介護予防・生活支援サービス事業の事業者</t>
    <rPh sb="0" eb="2">
      <t>カイゴ</t>
    </rPh>
    <rPh sb="2" eb="4">
      <t>ヨボウ</t>
    </rPh>
    <rPh sb="5" eb="7">
      <t>セイカツ</t>
    </rPh>
    <rPh sb="7" eb="9">
      <t>シエン</t>
    </rPh>
    <rPh sb="13" eb="15">
      <t>ジギョウ</t>
    </rPh>
    <rPh sb="16" eb="19">
      <t>ジギョウシャ</t>
    </rPh>
    <phoneticPr fontId="4"/>
  </si>
  <si>
    <t>　</t>
    <phoneticPr fontId="4"/>
  </si>
  <si>
    <t>住所</t>
    <rPh sb="0" eb="2">
      <t>ジュウショ</t>
    </rPh>
    <phoneticPr fontId="4"/>
  </si>
  <si>
    <t>代表となる
事業所・施設名</t>
    <rPh sb="0" eb="2">
      <t>ダイヒョウ</t>
    </rPh>
    <rPh sb="6" eb="9">
      <t>ジギョウショ</t>
    </rPh>
    <rPh sb="10" eb="13">
      <t>シセツメイ</t>
    </rPh>
    <phoneticPr fontId="4"/>
  </si>
  <si>
    <t>千円</t>
    <rPh sb="0" eb="2">
      <t>センエン</t>
    </rPh>
    <phoneticPr fontId="4"/>
  </si>
  <si>
    <t>（内訳）</t>
    <rPh sb="1" eb="3">
      <t>ウチワケ</t>
    </rPh>
    <phoneticPr fontId="4"/>
  </si>
  <si>
    <t>1．介護慰労金事業</t>
    <rPh sb="2" eb="4">
      <t>カイゴ</t>
    </rPh>
    <rPh sb="4" eb="7">
      <t>イロウキン</t>
    </rPh>
    <rPh sb="7" eb="9">
      <t>ジギョウ</t>
    </rPh>
    <phoneticPr fontId="4"/>
  </si>
  <si>
    <t>再開環境
整備助成
事業</t>
    <rPh sb="0" eb="2">
      <t>サイカイ</t>
    </rPh>
    <rPh sb="2" eb="4">
      <t>カンキョウ</t>
    </rPh>
    <rPh sb="5" eb="7">
      <t>セイビ</t>
    </rPh>
    <rPh sb="7" eb="9">
      <t>ジョセイ</t>
    </rPh>
    <rPh sb="10" eb="12">
      <t>ジギョウ</t>
    </rPh>
    <phoneticPr fontId="4"/>
  </si>
  <si>
    <t>個別再開
支援助成
事業</t>
    <rPh sb="0" eb="2">
      <t>コベツ</t>
    </rPh>
    <rPh sb="2" eb="4">
      <t>サイカイ</t>
    </rPh>
    <rPh sb="5" eb="7">
      <t>シエン</t>
    </rPh>
    <rPh sb="7" eb="9">
      <t>ジョセイ</t>
    </rPh>
    <rPh sb="10" eb="12">
      <t>ジギョウ</t>
    </rPh>
    <phoneticPr fontId="4"/>
  </si>
  <si>
    <t>感染対策
費用助成
事業</t>
    <rPh sb="0" eb="2">
      <t>カンセン</t>
    </rPh>
    <rPh sb="2" eb="4">
      <t>タイサク</t>
    </rPh>
    <rPh sb="5" eb="7">
      <t>ヒヨウ</t>
    </rPh>
    <rPh sb="7" eb="8">
      <t>スケ</t>
    </rPh>
    <rPh sb="8" eb="9">
      <t>シゲル</t>
    </rPh>
    <rPh sb="10" eb="12">
      <t>ジギョウ</t>
    </rPh>
    <phoneticPr fontId="4"/>
  </si>
  <si>
    <t>介護
慰労金</t>
    <rPh sb="0" eb="2">
      <t>カイゴ</t>
    </rPh>
    <rPh sb="3" eb="6">
      <t>イロウキン</t>
    </rPh>
    <phoneticPr fontId="4"/>
  </si>
  <si>
    <t>電話による確認</t>
    <rPh sb="0" eb="2">
      <t>デンワ</t>
    </rPh>
    <rPh sb="5" eb="7">
      <t>カクニン</t>
    </rPh>
    <phoneticPr fontId="4"/>
  </si>
  <si>
    <t>訪問による確認</t>
    <rPh sb="0" eb="2">
      <t>ホウモン</t>
    </rPh>
    <rPh sb="5" eb="7">
      <t>カクニン</t>
    </rPh>
    <phoneticPr fontId="4"/>
  </si>
  <si>
    <t>居宅介護支援のみ
右欄に記載</t>
    <rPh sb="0" eb="2">
      <t>キョタク</t>
    </rPh>
    <rPh sb="2" eb="4">
      <t>カイゴ</t>
    </rPh>
    <rPh sb="4" eb="6">
      <t>シエン</t>
    </rPh>
    <rPh sb="9" eb="11">
      <t>ウラン</t>
    </rPh>
    <rPh sb="12" eb="14">
      <t>キサイ</t>
    </rPh>
    <phoneticPr fontId="4"/>
  </si>
  <si>
    <t>電話による確認（看護師等が協力した場合）</t>
    <rPh sb="0" eb="2">
      <t>デンワ</t>
    </rPh>
    <rPh sb="5" eb="7">
      <t>カクニン</t>
    </rPh>
    <rPh sb="8" eb="11">
      <t>カンゴシ</t>
    </rPh>
    <rPh sb="11" eb="12">
      <t>トウ</t>
    </rPh>
    <rPh sb="13" eb="15">
      <t>キョウリョク</t>
    </rPh>
    <rPh sb="17" eb="19">
      <t>バアイ</t>
    </rPh>
    <phoneticPr fontId="4"/>
  </si>
  <si>
    <t>訪問による確認（看護師等が協力した場合）</t>
    <rPh sb="0" eb="2">
      <t>ホウモン</t>
    </rPh>
    <rPh sb="5" eb="7">
      <t>カクニン</t>
    </rPh>
    <rPh sb="8" eb="11">
      <t>カンゴシ</t>
    </rPh>
    <rPh sb="11" eb="12">
      <t>トウ</t>
    </rPh>
    <rPh sb="13" eb="15">
      <t>キョウリョク</t>
    </rPh>
    <rPh sb="17" eb="19">
      <t>バアイ</t>
    </rPh>
    <phoneticPr fontId="4"/>
  </si>
  <si>
    <t>利用者１人あたり単価
　（居宅介護支援以外共通）</t>
    <rPh sb="0" eb="3">
      <t>リヨウシャ</t>
    </rPh>
    <rPh sb="3" eb="5">
      <t>ヒトリ</t>
    </rPh>
    <rPh sb="8" eb="10">
      <t>タンカ</t>
    </rPh>
    <rPh sb="13" eb="15">
      <t>キョタク</t>
    </rPh>
    <rPh sb="15" eb="17">
      <t>カイゴ</t>
    </rPh>
    <rPh sb="17" eb="19">
      <t>シエン</t>
    </rPh>
    <rPh sb="19" eb="21">
      <t>イガイ</t>
    </rPh>
    <rPh sb="21" eb="23">
      <t>キョウツウ</t>
    </rPh>
    <phoneticPr fontId="4"/>
  </si>
  <si>
    <t>郵便番号</t>
    <rPh sb="0" eb="2">
      <t>ユウビン</t>
    </rPh>
    <rPh sb="2" eb="4">
      <t>バンゴウ</t>
    </rPh>
    <phoneticPr fontId="4"/>
  </si>
  <si>
    <t>提供サービス</t>
    <rPh sb="0" eb="2">
      <t>テイキョウ</t>
    </rPh>
    <phoneticPr fontId="4"/>
  </si>
  <si>
    <t>サービス種類コード</t>
    <rPh sb="4" eb="6">
      <t>シュルイ</t>
    </rPh>
    <phoneticPr fontId="4"/>
  </si>
  <si>
    <t>20万円</t>
    <rPh sb="2" eb="4">
      <t>マンエン</t>
    </rPh>
    <phoneticPr fontId="4"/>
  </si>
  <si>
    <t>人</t>
    <rPh sb="0" eb="1">
      <t>ニン</t>
    </rPh>
    <phoneticPr fontId="4"/>
  </si>
  <si>
    <t>5万円</t>
    <rPh sb="1" eb="3">
      <t>マンエン</t>
    </rPh>
    <phoneticPr fontId="4"/>
  </si>
  <si>
    <t>職員表計</t>
    <rPh sb="0" eb="2">
      <t>ショクイン</t>
    </rPh>
    <rPh sb="2" eb="3">
      <t>ヒョウ</t>
    </rPh>
    <rPh sb="3" eb="4">
      <t>ケイ</t>
    </rPh>
    <phoneticPr fontId="4"/>
  </si>
  <si>
    <t>個表計</t>
    <rPh sb="0" eb="1">
      <t>コ</t>
    </rPh>
    <rPh sb="1" eb="2">
      <t>ヒョウ</t>
    </rPh>
    <rPh sb="2" eb="3">
      <t>ケイ</t>
    </rPh>
    <phoneticPr fontId="4"/>
  </si>
  <si>
    <t>合計</t>
    <rPh sb="0" eb="2">
      <t>ゴウケイ</t>
    </rPh>
    <phoneticPr fontId="4"/>
  </si>
  <si>
    <t>様</t>
    <rPh sb="0" eb="1">
      <t>サマ</t>
    </rPh>
    <phoneticPr fontId="4"/>
  </si>
  <si>
    <t>印</t>
    <rPh sb="0" eb="1">
      <t>イン</t>
    </rPh>
    <phoneticPr fontId="4"/>
  </si>
  <si>
    <t>　　実　績　額　：　　</t>
    <rPh sb="2" eb="3">
      <t>ジツ</t>
    </rPh>
    <rPh sb="4" eb="5">
      <t>セキ</t>
    </rPh>
    <rPh sb="6" eb="7">
      <t>ガク</t>
    </rPh>
    <phoneticPr fontId="4"/>
  </si>
  <si>
    <t>補助実績額（千円）</t>
    <rPh sb="0" eb="2">
      <t>ホジョ</t>
    </rPh>
    <rPh sb="2" eb="5">
      <t>ジッセキガク</t>
    </rPh>
    <rPh sb="6" eb="8">
      <t>センエン</t>
    </rPh>
    <phoneticPr fontId="4"/>
  </si>
  <si>
    <t>（別添）事業所・施設別実績額一覧（サービス別一覧）</t>
    <phoneticPr fontId="4"/>
  </si>
  <si>
    <t>実績額</t>
    <rPh sb="0" eb="3">
      <t>ジッセキガク</t>
    </rPh>
    <phoneticPr fontId="4"/>
  </si>
  <si>
    <t>関係書類</t>
    <rPh sb="0" eb="2">
      <t>カンケイ</t>
    </rPh>
    <rPh sb="2" eb="4">
      <t>ショルイ</t>
    </rPh>
    <rPh sb="3" eb="4">
      <t>テンショ</t>
    </rPh>
    <phoneticPr fontId="4"/>
  </si>
  <si>
    <t>群馬県知事</t>
    <rPh sb="0" eb="2">
      <t>グンマ</t>
    </rPh>
    <rPh sb="2" eb="5">
      <t>ケンチジ</t>
    </rPh>
    <rPh sb="3" eb="5">
      <t>チジ</t>
    </rPh>
    <phoneticPr fontId="4"/>
  </si>
  <si>
    <t>区分</t>
    <rPh sb="0" eb="2">
      <t>クブン</t>
    </rPh>
    <phoneticPr fontId="25"/>
  </si>
  <si>
    <t>合計</t>
    <rPh sb="0" eb="1">
      <t>ゴウ</t>
    </rPh>
    <rPh sb="1" eb="2">
      <t>ケイ</t>
    </rPh>
    <phoneticPr fontId="25"/>
  </si>
  <si>
    <t>5万円対象</t>
    <rPh sb="1" eb="2">
      <t>マン</t>
    </rPh>
    <rPh sb="2" eb="3">
      <t>エン</t>
    </rPh>
    <rPh sb="3" eb="5">
      <t>タイショウ</t>
    </rPh>
    <phoneticPr fontId="4"/>
  </si>
  <si>
    <t xml:space="preserve">  　    年　　月　　日付け介高第　　　　　　　　号で交付決定のあった新型コロナウイルス感染症緊急包括支援事業（介護分）について、群馬県補助金等に関する規則第１１条及び群馬県新型コロナウイルス感染症緊急包括支援事業（介護分）にかかる支援金及び慰労金交付要領第１４条の規定により、その実績を関係書類を添えて報告します。</t>
    <rPh sb="67" eb="70">
      <t>グンマケン</t>
    </rPh>
    <rPh sb="70" eb="73">
      <t>ホジョキン</t>
    </rPh>
    <rPh sb="73" eb="74">
      <t>トウ</t>
    </rPh>
    <rPh sb="75" eb="76">
      <t>カン</t>
    </rPh>
    <rPh sb="78" eb="80">
      <t>キソク</t>
    </rPh>
    <rPh sb="80" eb="81">
      <t>ダイ</t>
    </rPh>
    <rPh sb="83" eb="84">
      <t>ジョウ</t>
    </rPh>
    <rPh sb="84" eb="85">
      <t>オヨ</t>
    </rPh>
    <rPh sb="86" eb="89">
      <t>グンマケン</t>
    </rPh>
    <rPh sb="89" eb="91">
      <t>シンガタ</t>
    </rPh>
    <rPh sb="98" eb="101">
      <t>カンセンショウ</t>
    </rPh>
    <rPh sb="101" eb="103">
      <t>キンキュウ</t>
    </rPh>
    <rPh sb="103" eb="105">
      <t>ホウカツ</t>
    </rPh>
    <rPh sb="105" eb="107">
      <t>シエン</t>
    </rPh>
    <rPh sb="107" eb="109">
      <t>ジギョウ</t>
    </rPh>
    <rPh sb="110" eb="112">
      <t>カイゴ</t>
    </rPh>
    <rPh sb="112" eb="113">
      <t>ブン</t>
    </rPh>
    <rPh sb="118" eb="121">
      <t>シエンキン</t>
    </rPh>
    <rPh sb="121" eb="122">
      <t>オヨ</t>
    </rPh>
    <rPh sb="123" eb="126">
      <t>イロウキン</t>
    </rPh>
    <rPh sb="126" eb="128">
      <t>コウフ</t>
    </rPh>
    <rPh sb="128" eb="130">
      <t>ヨウリョウ</t>
    </rPh>
    <rPh sb="130" eb="131">
      <t>ダイ</t>
    </rPh>
    <rPh sb="133" eb="134">
      <t>ジョウ</t>
    </rPh>
    <phoneticPr fontId="4"/>
  </si>
  <si>
    <t>新型コロナウイルス感染症緊急包括支援事業（介護分）に関する事業報告書（事業所単位）</t>
    <rPh sb="31" eb="34">
      <t>ホウコクショ</t>
    </rPh>
    <phoneticPr fontId="4"/>
  </si>
  <si>
    <t>群馬県</t>
  </si>
  <si>
    <t>介護慰労金</t>
    <rPh sb="0" eb="2">
      <t>カイゴ</t>
    </rPh>
    <rPh sb="2" eb="5">
      <t>イロウキン</t>
    </rPh>
    <phoneticPr fontId="4"/>
  </si>
  <si>
    <t>感染対策費用助成事業</t>
    <phoneticPr fontId="4"/>
  </si>
  <si>
    <t>個別再開支援助成事業</t>
    <phoneticPr fontId="4"/>
  </si>
  <si>
    <t>再開環境整備助成事業</t>
    <phoneticPr fontId="25"/>
  </si>
  <si>
    <t>令和２年度新型コロナウイルス感染症緊急包括支援交付金（介護分）に係る実績報告書</t>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カイゴ</t>
    </rPh>
    <rPh sb="29" eb="30">
      <t>ブン</t>
    </rPh>
    <rPh sb="32" eb="33">
      <t>カカ</t>
    </rPh>
    <rPh sb="34" eb="36">
      <t>ジッセキ</t>
    </rPh>
    <rPh sb="36" eb="39">
      <t>ホウコクショ</t>
    </rPh>
    <phoneticPr fontId="4"/>
  </si>
  <si>
    <t>１　法人別実績額一覧（様式７）</t>
    <rPh sb="2" eb="4">
      <t>ホウジン</t>
    </rPh>
    <rPh sb="4" eb="5">
      <t>ベツ</t>
    </rPh>
    <rPh sb="5" eb="7">
      <t>ジッセキ</t>
    </rPh>
    <rPh sb="7" eb="8">
      <t>ガク</t>
    </rPh>
    <rPh sb="8" eb="10">
      <t>イチラン</t>
    </rPh>
    <rPh sb="11" eb="13">
      <t>ヨウシキ</t>
    </rPh>
    <phoneticPr fontId="4"/>
  </si>
  <si>
    <t>３　新型コロナウイルス感染症緊急包括支援交付金（介護分）に関する事業報告書</t>
    <rPh sb="2" eb="4">
      <t>シンガタ</t>
    </rPh>
    <rPh sb="11" eb="14">
      <t>カンセンショウ</t>
    </rPh>
    <rPh sb="14" eb="16">
      <t>キンキュウ</t>
    </rPh>
    <rPh sb="16" eb="18">
      <t>ホウカツ</t>
    </rPh>
    <rPh sb="18" eb="20">
      <t>シエン</t>
    </rPh>
    <rPh sb="20" eb="23">
      <t>コウフキン</t>
    </rPh>
    <rPh sb="24" eb="26">
      <t>カイゴ</t>
    </rPh>
    <rPh sb="26" eb="27">
      <t>ブン</t>
    </rPh>
    <rPh sb="29" eb="30">
      <t>カン</t>
    </rPh>
    <rPh sb="32" eb="34">
      <t>ジギョウ</t>
    </rPh>
    <rPh sb="34" eb="37">
      <t>ホウコクショ</t>
    </rPh>
    <phoneticPr fontId="4"/>
  </si>
  <si>
    <t>（事業所単位）（様式８）</t>
    <rPh sb="1" eb="4">
      <t>ジギョウショ</t>
    </rPh>
    <rPh sb="4" eb="6">
      <t>タンイ</t>
    </rPh>
    <rPh sb="8" eb="10">
      <t>ヨウシキ</t>
    </rPh>
    <phoneticPr fontId="4"/>
  </si>
  <si>
    <t>４　介護慰労金受給職員表（法人単位）（様式３）</t>
    <rPh sb="2" eb="4">
      <t>カイゴ</t>
    </rPh>
    <rPh sb="4" eb="7">
      <t>イロウキン</t>
    </rPh>
    <rPh sb="7" eb="9">
      <t>ジュキュウ</t>
    </rPh>
    <rPh sb="9" eb="11">
      <t>ショクイン</t>
    </rPh>
    <rPh sb="11" eb="12">
      <t>ヒョウ</t>
    </rPh>
    <rPh sb="13" eb="15">
      <t>ホウジン</t>
    </rPh>
    <rPh sb="15" eb="17">
      <t>タンイ</t>
    </rPh>
    <rPh sb="19" eb="21">
      <t>ヨウシキ</t>
    </rPh>
    <phoneticPr fontId="4"/>
  </si>
  <si>
    <t>【報告内容に関する連絡先】</t>
    <phoneticPr fontId="4"/>
  </si>
  <si>
    <t>（様式７）法人別実績額一覧</t>
    <rPh sb="1" eb="3">
      <t>ヨウシキ</t>
    </rPh>
    <rPh sb="5" eb="7">
      <t>ホウジン</t>
    </rPh>
    <phoneticPr fontId="4"/>
  </si>
  <si>
    <t>支出額①</t>
    <rPh sb="0" eb="3">
      <t>シシュツガク</t>
    </rPh>
    <phoneticPr fontId="4"/>
  </si>
  <si>
    <t>支出額②</t>
    <rPh sb="0" eb="3">
      <t>シシュツガク</t>
    </rPh>
    <phoneticPr fontId="4"/>
  </si>
  <si>
    <t>支出額④</t>
    <rPh sb="0" eb="3">
      <t>シシュツガク</t>
    </rPh>
    <phoneticPr fontId="4"/>
  </si>
  <si>
    <t>支出額③</t>
    <rPh sb="0" eb="3">
      <t>シシュツガク</t>
    </rPh>
    <phoneticPr fontId="4"/>
  </si>
  <si>
    <t>支出額（円）</t>
    <rPh sb="0" eb="2">
      <t>シシュツ</t>
    </rPh>
    <rPh sb="2" eb="3">
      <t>ガク</t>
    </rPh>
    <rPh sb="4" eb="5">
      <t>エン</t>
    </rPh>
    <phoneticPr fontId="4"/>
  </si>
  <si>
    <t>（注）２．及び４．の事業の支出額は、補助上限額と支出額を比較していずれか低い方の額が入力される。</t>
    <rPh sb="1" eb="2">
      <t>チュウ</t>
    </rPh>
    <rPh sb="5" eb="6">
      <t>オヨ</t>
    </rPh>
    <rPh sb="10" eb="12">
      <t>ジギョウ</t>
    </rPh>
    <rPh sb="13" eb="15">
      <t>シシュツ</t>
    </rPh>
    <rPh sb="15" eb="16">
      <t>ガク</t>
    </rPh>
    <rPh sb="16" eb="17">
      <t>ジツガク</t>
    </rPh>
    <rPh sb="18" eb="20">
      <t>ホジョ</t>
    </rPh>
    <rPh sb="20" eb="23">
      <t>ジョウゲンガク</t>
    </rPh>
    <rPh sb="24" eb="26">
      <t>シシュツ</t>
    </rPh>
    <rPh sb="26" eb="27">
      <t>ガク</t>
    </rPh>
    <rPh sb="28" eb="30">
      <t>ヒカク</t>
    </rPh>
    <rPh sb="36" eb="37">
      <t>ヒク</t>
    </rPh>
    <rPh sb="38" eb="39">
      <t>ホウ</t>
    </rPh>
    <rPh sb="40" eb="41">
      <t>ガク</t>
    </rPh>
    <rPh sb="42" eb="44">
      <t>ニュウリョク</t>
    </rPh>
    <phoneticPr fontId="4"/>
  </si>
  <si>
    <t>（様式８）</t>
    <rPh sb="1" eb="3">
      <t>ヨウシキ</t>
    </rPh>
    <phoneticPr fontId="4"/>
  </si>
  <si>
    <t>（A）</t>
    <phoneticPr fontId="4"/>
  </si>
  <si>
    <t>（B）</t>
    <phoneticPr fontId="4"/>
  </si>
  <si>
    <t>（C）</t>
    <phoneticPr fontId="4"/>
  </si>
  <si>
    <t>（D)</t>
    <phoneticPr fontId="4"/>
  </si>
  <si>
    <t>（千円）</t>
    <phoneticPr fontId="4"/>
  </si>
  <si>
    <t>（千円）</t>
    <phoneticPr fontId="4"/>
  </si>
  <si>
    <t>支出額</t>
    <rPh sb="0" eb="2">
      <t>シシュツ</t>
    </rPh>
    <rPh sb="2" eb="3">
      <t>ガク</t>
    </rPh>
    <phoneticPr fontId="25"/>
  </si>
  <si>
    <t>交付決定額
（＝概算払額）</t>
    <rPh sb="0" eb="2">
      <t>コウフ</t>
    </rPh>
    <rPh sb="2" eb="5">
      <t>ケッテイガク</t>
    </rPh>
    <rPh sb="8" eb="10">
      <t>ガイサン</t>
    </rPh>
    <rPh sb="10" eb="11">
      <t>バラ</t>
    </rPh>
    <rPh sb="11" eb="12">
      <t>ガク</t>
    </rPh>
    <phoneticPr fontId="25"/>
  </si>
  <si>
    <t>補助金所要額</t>
    <rPh sb="0" eb="3">
      <t>ホジョキン</t>
    </rPh>
    <rPh sb="3" eb="6">
      <t>ショヨウガク</t>
    </rPh>
    <phoneticPr fontId="25"/>
  </si>
  <si>
    <t>返還予定額
（A)-(C）</t>
    <rPh sb="0" eb="2">
      <t>ヘンカン</t>
    </rPh>
    <rPh sb="2" eb="4">
      <t>ヨテイ</t>
    </rPh>
    <rPh sb="4" eb="5">
      <t>ガク</t>
    </rPh>
    <phoneticPr fontId="25"/>
  </si>
  <si>
    <t>（法人名）</t>
    <phoneticPr fontId="4"/>
  </si>
  <si>
    <t xml:space="preserve"> 報告法人住所</t>
    <rPh sb="1" eb="3">
      <t>ホウコク</t>
    </rPh>
    <rPh sb="3" eb="5">
      <t>ホウジン</t>
    </rPh>
    <rPh sb="5" eb="7">
      <t>ジュウショ</t>
    </rPh>
    <phoneticPr fontId="4"/>
  </si>
  <si>
    <t>〒</t>
    <phoneticPr fontId="4"/>
  </si>
  <si>
    <t>本実績報告書の使い方、実績報告の手順</t>
    <rPh sb="0" eb="1">
      <t>ホン</t>
    </rPh>
    <rPh sb="1" eb="3">
      <t>ジッセキ</t>
    </rPh>
    <rPh sb="3" eb="6">
      <t>ホウコクショ</t>
    </rPh>
    <rPh sb="7" eb="8">
      <t>ツカ</t>
    </rPh>
    <rPh sb="9" eb="10">
      <t>カタ</t>
    </rPh>
    <rPh sb="11" eb="13">
      <t>ジッセキ</t>
    </rPh>
    <rPh sb="13" eb="15">
      <t>ホウコク</t>
    </rPh>
    <rPh sb="16" eb="18">
      <t>テジュン</t>
    </rPh>
    <phoneticPr fontId="4"/>
  </si>
  <si>
    <t>手順</t>
    <rPh sb="0" eb="2">
      <t>テジュン</t>
    </rPh>
    <phoneticPr fontId="4"/>
  </si>
  <si>
    <t>都道府県の作業</t>
    <rPh sb="0" eb="4">
      <t>トドウフケン</t>
    </rPh>
    <rPh sb="5" eb="7">
      <t>サギョウ</t>
    </rPh>
    <phoneticPr fontId="4"/>
  </si>
  <si>
    <t>事業者（法人本部）の作業</t>
    <rPh sb="0" eb="3">
      <t>ジギョウシャ</t>
    </rPh>
    <rPh sb="4" eb="6">
      <t>ホウジン</t>
    </rPh>
    <rPh sb="6" eb="8">
      <t>ホンブ</t>
    </rPh>
    <rPh sb="10" eb="12">
      <t>サギョウ</t>
    </rPh>
    <phoneticPr fontId="4"/>
  </si>
  <si>
    <t>各事業所の作業</t>
    <rPh sb="0" eb="1">
      <t>カク</t>
    </rPh>
    <rPh sb="1" eb="4">
      <t>ジギョウショ</t>
    </rPh>
    <rPh sb="5" eb="7">
      <t>サギョウ</t>
    </rPh>
    <phoneticPr fontId="4"/>
  </si>
  <si>
    <t>本Excelを管内の介護サービス事業者に配布</t>
    <rPh sb="0" eb="1">
      <t>ホン</t>
    </rPh>
    <rPh sb="7" eb="9">
      <t>カンナイ</t>
    </rPh>
    <rPh sb="10" eb="12">
      <t>カイゴ</t>
    </rPh>
    <rPh sb="16" eb="19">
      <t>ジギョウシャ</t>
    </rPh>
    <rPh sb="20" eb="22">
      <t>ハイフ</t>
    </rPh>
    <phoneticPr fontId="4"/>
  </si>
  <si>
    <r>
      <t xml:space="preserve">本Excelを各事業所に配布し、以下の様式への記入を依頼
・様式８（個票）
・様式３（職員票）
</t>
    </r>
    <r>
      <rPr>
        <sz val="10"/>
        <color theme="4"/>
        <rFont val="ＭＳ 明朝"/>
        <family val="1"/>
        <charset val="128"/>
      </rPr>
      <t>※様式３（職員表）は、交付申請時に提出したものに記入。</t>
    </r>
    <rPh sb="16" eb="18">
      <t>イカ</t>
    </rPh>
    <rPh sb="19" eb="21">
      <t>ヨウシキ</t>
    </rPh>
    <rPh sb="23" eb="25">
      <t>キニュウ</t>
    </rPh>
    <rPh sb="26" eb="28">
      <t>イライ</t>
    </rPh>
    <rPh sb="39" eb="41">
      <t>ヨウシキ</t>
    </rPh>
    <rPh sb="43" eb="45">
      <t>ショクイン</t>
    </rPh>
    <rPh sb="45" eb="46">
      <t>ヒョウ</t>
    </rPh>
    <rPh sb="49" eb="51">
      <t>ヨウシキ</t>
    </rPh>
    <rPh sb="53" eb="55">
      <t>ショクイン</t>
    </rPh>
    <rPh sb="55" eb="56">
      <t>ヒョウ</t>
    </rPh>
    <rPh sb="59" eb="64">
      <t>コウフシンセイジ</t>
    </rPh>
    <rPh sb="65" eb="67">
      <t>テイシュツ</t>
    </rPh>
    <rPh sb="72" eb="74">
      <t>キニュウ</t>
    </rPh>
    <phoneticPr fontId="4"/>
  </si>
  <si>
    <t>以下の作業を行った上で、事業者（法人本部）へ返送
【様式８（個票）】
・水色セル：必要情報を入力
・緑色セル：プルダウンから選択
【様式３（職員票）】
・交付申請時に提出した介護慰労金受給職員表に、支払実績（支払年月日及び支払金額）を記載</t>
    <rPh sb="0" eb="2">
      <t>イカ</t>
    </rPh>
    <rPh sb="3" eb="5">
      <t>サギョウ</t>
    </rPh>
    <rPh sb="6" eb="7">
      <t>オコナ</t>
    </rPh>
    <rPh sb="9" eb="10">
      <t>ウエ</t>
    </rPh>
    <rPh sb="12" eb="15">
      <t>ジギョウシャ</t>
    </rPh>
    <rPh sb="16" eb="18">
      <t>ホウジン</t>
    </rPh>
    <rPh sb="18" eb="20">
      <t>ホンブ</t>
    </rPh>
    <rPh sb="22" eb="24">
      <t>ヘンソウ</t>
    </rPh>
    <rPh sb="26" eb="28">
      <t>ヨウシキ</t>
    </rPh>
    <rPh sb="30" eb="32">
      <t>コヒョウ</t>
    </rPh>
    <rPh sb="36" eb="38">
      <t>ミズイロ</t>
    </rPh>
    <rPh sb="41" eb="43">
      <t>ヒツヨウ</t>
    </rPh>
    <rPh sb="43" eb="45">
      <t>ジョウホウ</t>
    </rPh>
    <rPh sb="46" eb="48">
      <t>ニュウリョク</t>
    </rPh>
    <rPh sb="50" eb="52">
      <t>ミドリイロ</t>
    </rPh>
    <rPh sb="62" eb="64">
      <t>センタク</t>
    </rPh>
    <rPh sb="66" eb="68">
      <t>ヨウシキ</t>
    </rPh>
    <rPh sb="70" eb="72">
      <t>ショクイン</t>
    </rPh>
    <rPh sb="72" eb="73">
      <t>ヒョウ</t>
    </rPh>
    <phoneticPr fontId="4"/>
  </si>
  <si>
    <t>各事業所の様式３（職員表）を法人単位で一覧表として取りまとめ</t>
    <rPh sb="0" eb="1">
      <t>カク</t>
    </rPh>
    <rPh sb="1" eb="4">
      <t>ジギョウショ</t>
    </rPh>
    <rPh sb="5" eb="7">
      <t>ヨウシキ</t>
    </rPh>
    <rPh sb="9" eb="11">
      <t>ショクイン</t>
    </rPh>
    <rPh sb="11" eb="12">
      <t>ヒョウ</t>
    </rPh>
    <rPh sb="14" eb="16">
      <t>ホウジン</t>
    </rPh>
    <rPh sb="16" eb="18">
      <t>タンイ</t>
    </rPh>
    <rPh sb="19" eb="22">
      <t>イチランヒョウ</t>
    </rPh>
    <rPh sb="25" eb="26">
      <t>ト</t>
    </rPh>
    <phoneticPr fontId="4"/>
  </si>
  <si>
    <r>
      <t xml:space="preserve">様式７（法人別実績額一覧）の（A）欄（水色セル）に交付決定額を入力する。
</t>
    </r>
    <r>
      <rPr>
        <sz val="10"/>
        <color rgb="FF0070C0"/>
        <rFont val="ＭＳ 明朝"/>
        <family val="1"/>
        <charset val="128"/>
      </rPr>
      <t>※返還予定額が確認できます。</t>
    </r>
    <rPh sb="4" eb="7">
      <t>ホウジンベツ</t>
    </rPh>
    <rPh sb="7" eb="10">
      <t>ジッセキガク</t>
    </rPh>
    <rPh sb="17" eb="18">
      <t>ラン</t>
    </rPh>
    <rPh sb="19" eb="21">
      <t>ミズイロ</t>
    </rPh>
    <rPh sb="25" eb="27">
      <t>コウフ</t>
    </rPh>
    <rPh sb="27" eb="30">
      <t>ケッテイガク</t>
    </rPh>
    <rPh sb="31" eb="33">
      <t>ニュウリョク</t>
    </rPh>
    <rPh sb="38" eb="40">
      <t>ヘンカン</t>
    </rPh>
    <rPh sb="40" eb="43">
      <t>ヨテイガク</t>
    </rPh>
    <rPh sb="44" eb="46">
      <t>カクニン</t>
    </rPh>
    <phoneticPr fontId="4"/>
  </si>
  <si>
    <t>実績報告書に、法人名、代表者名、日付を入力</t>
    <rPh sb="0" eb="5">
      <t>ジッセキホウコクショ</t>
    </rPh>
    <rPh sb="7" eb="9">
      <t>ホウジン</t>
    </rPh>
    <rPh sb="9" eb="10">
      <t>メイ</t>
    </rPh>
    <rPh sb="11" eb="14">
      <t>ダイヒョウシャ</t>
    </rPh>
    <rPh sb="14" eb="15">
      <t>メイ</t>
    </rPh>
    <rPh sb="16" eb="18">
      <t>ヒヅケ</t>
    </rPh>
    <rPh sb="19" eb="21">
      <t>ニュウリョク</t>
    </rPh>
    <phoneticPr fontId="4"/>
  </si>
  <si>
    <t>事業者から実績報告書を受領し、内容を審査</t>
    <rPh sb="0" eb="3">
      <t>ジギョウシャ</t>
    </rPh>
    <rPh sb="5" eb="10">
      <t>ジッセキホウコクショ</t>
    </rPh>
    <rPh sb="11" eb="13">
      <t>ジュリョウ</t>
    </rPh>
    <rPh sb="15" eb="17">
      <t>ナイヨウ</t>
    </rPh>
    <rPh sb="18" eb="20">
      <t>シンサ</t>
    </rPh>
    <phoneticPr fontId="4"/>
  </si>
  <si>
    <t>各事業所の様式８（個票）を集約し、様式８（個票）の内容が別添（サービス別一覧）に正しく反映されていることを確認</t>
    <rPh sb="0" eb="1">
      <t>カク</t>
    </rPh>
    <rPh sb="1" eb="4">
      <t>ジギョウショ</t>
    </rPh>
    <rPh sb="5" eb="7">
      <t>ヨウシキ</t>
    </rPh>
    <rPh sb="9" eb="11">
      <t>コヒョウ</t>
    </rPh>
    <rPh sb="13" eb="15">
      <t>シュウヤク</t>
    </rPh>
    <phoneticPr fontId="4"/>
  </si>
  <si>
    <r>
      <t xml:space="preserve">完成したExcelファイルを印刷し、法人代表者印を押印のうえ、県に郵送で提出。封筒には「新型コロナ支援交付金(介護分)実績報告書在中」と明記する。
</t>
    </r>
    <r>
      <rPr>
        <sz val="10"/>
        <color theme="4"/>
        <rFont val="ＭＳ 明朝"/>
        <family val="1"/>
        <charset val="128"/>
      </rPr>
      <t>※他の書類（変更届出書等）を同封しないこと。</t>
    </r>
    <rPh sb="14" eb="16">
      <t>インサツ</t>
    </rPh>
    <rPh sb="18" eb="23">
      <t>ホウジンダイヒョウシャ</t>
    </rPh>
    <rPh sb="23" eb="24">
      <t>イン</t>
    </rPh>
    <rPh sb="25" eb="27">
      <t>オウイン</t>
    </rPh>
    <rPh sb="33" eb="35">
      <t>ユウソウ</t>
    </rPh>
    <rPh sb="36" eb="38">
      <t>テイシュツ</t>
    </rPh>
    <rPh sb="44" eb="46">
      <t>シンガタ</t>
    </rPh>
    <rPh sb="49" eb="51">
      <t>シエン</t>
    </rPh>
    <rPh sb="51" eb="54">
      <t>コウフキン</t>
    </rPh>
    <rPh sb="55" eb="57">
      <t>カイゴ</t>
    </rPh>
    <rPh sb="57" eb="58">
      <t>ブン</t>
    </rPh>
    <rPh sb="59" eb="64">
      <t>ジッセキホウコクショ</t>
    </rPh>
    <rPh sb="64" eb="66">
      <t>ザイチュウ</t>
    </rPh>
    <rPh sb="68" eb="70">
      <t>メイキ</t>
    </rPh>
    <rPh sb="75" eb="76">
      <t>タ</t>
    </rPh>
    <rPh sb="77" eb="79">
      <t>ショルイ</t>
    </rPh>
    <rPh sb="80" eb="82">
      <t>ヘンコウ</t>
    </rPh>
    <rPh sb="82" eb="84">
      <t>トドケデ</t>
    </rPh>
    <rPh sb="84" eb="85">
      <t>ショ</t>
    </rPh>
    <rPh sb="85" eb="86">
      <t>トウ</t>
    </rPh>
    <rPh sb="88" eb="90">
      <t>ドウフウ</t>
    </rPh>
    <phoneticPr fontId="4"/>
  </si>
  <si>
    <t>２　事業所・施設別実績額一覧（様式７別添）</t>
    <rPh sb="2" eb="5">
      <t>ジギョウショ</t>
    </rPh>
    <rPh sb="6" eb="8">
      <t>シセツ</t>
    </rPh>
    <rPh sb="8" eb="9">
      <t>ベツ</t>
    </rPh>
    <rPh sb="9" eb="11">
      <t>ジッセキ</t>
    </rPh>
    <rPh sb="11" eb="12">
      <t>ガク</t>
    </rPh>
    <rPh sb="12" eb="14">
      <t>イチラン</t>
    </rPh>
    <rPh sb="15" eb="17">
      <t>ヨウシキ</t>
    </rPh>
    <rPh sb="18" eb="20">
      <t>ベッテン</t>
    </rPh>
    <phoneticPr fontId="4"/>
  </si>
  <si>
    <t>※　交付申請時に提出した介護慰労金受給職員表に、支払実績（支払年月日及び支払金額）を記載
　を記載して提出すること</t>
    <rPh sb="42" eb="44">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</si>
</sst>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 ;[Red]\-#,##0\ "/>
    <numFmt numFmtId="178" formatCode="#,##0;\-#,##0;&quot;&quot;"/>
    <numFmt numFmtId="179" formatCode="#,##0_);[Red]\(#,##0\)"/>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sz val="9"/>
      <color indexed="81"/>
      <name val="MS P ゴシック"/>
      <family val="3"/>
      <charset val="128"/>
    </font>
    <font>
      <sz val="12"/>
      <color theme="1"/>
      <name val="ＭＳ 明朝"/>
      <family val="1"/>
      <charset val="128"/>
    </font>
    <font>
      <b/>
      <sz val="11"/>
      <name val="ＭＳ Ｐ明朝"/>
      <family val="1"/>
      <charset val="128"/>
    </font>
    <font>
      <b/>
      <sz val="9"/>
      <color indexed="81"/>
      <name val="MS P ゴシック"/>
      <family val="3"/>
      <charset val="128"/>
    </font>
    <font>
      <b/>
      <sz val="12"/>
      <name val="ＭＳ Ｐ明朝"/>
      <family val="1"/>
      <charset val="128"/>
    </font>
    <font>
      <sz val="9"/>
      <name val="ＭＳ 明朝"/>
      <family val="1"/>
      <charset val="128"/>
    </font>
    <font>
      <b/>
      <sz val="10"/>
      <name val="ＭＳ 明朝"/>
      <family val="1"/>
      <charset val="128"/>
    </font>
    <font>
      <sz val="9"/>
      <color theme="0"/>
      <name val="ＭＳ Ｐ明朝"/>
      <family val="1"/>
      <charset val="128"/>
    </font>
    <font>
      <sz val="9"/>
      <color theme="0" tint="-4.9989318521683403E-2"/>
      <name val="ＭＳ Ｐ明朝"/>
      <family val="1"/>
      <charset val="128"/>
    </font>
    <font>
      <sz val="10"/>
      <color theme="0" tint="-4.9989318521683403E-2"/>
      <name val="ＭＳ Ｐ明朝"/>
      <family val="1"/>
      <charset val="128"/>
    </font>
    <font>
      <sz val="6"/>
      <name val="ＭＳ Ｐゴシック"/>
      <family val="2"/>
      <charset val="128"/>
      <scheme val="minor"/>
    </font>
    <font>
      <sz val="11"/>
      <color theme="1"/>
      <name val="ＭＳ 明朝"/>
      <family val="1"/>
      <charset val="128"/>
    </font>
    <font>
      <sz val="11"/>
      <color rgb="FFFF0000"/>
      <name val="ＭＳ 明朝"/>
      <family val="1"/>
      <charset val="128"/>
    </font>
    <font>
      <sz val="12"/>
      <name val="ＭＳ 明朝"/>
      <family val="1"/>
      <charset val="128"/>
    </font>
    <font>
      <sz val="11"/>
      <color theme="0"/>
      <name val="ＭＳ 明朝"/>
      <family val="1"/>
      <charset val="128"/>
    </font>
    <font>
      <sz val="9"/>
      <color indexed="81"/>
      <name val="ＭＳ Ｐゴシック"/>
      <family val="3"/>
      <charset val="128"/>
    </font>
    <font>
      <b/>
      <sz val="14"/>
      <color theme="1"/>
      <name val="ＭＳ 明朝"/>
      <family val="1"/>
      <charset val="128"/>
    </font>
    <font>
      <sz val="10"/>
      <color theme="4"/>
      <name val="ＭＳ 明朝"/>
      <family val="1"/>
      <charset val="128"/>
    </font>
    <font>
      <sz val="10"/>
      <color rgb="FF0070C0"/>
      <name val="ＭＳ 明朝"/>
      <family val="1"/>
      <charset val="128"/>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s>
  <cellStyleXfs count="9">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06">
    <xf numFmtId="0" fontId="0" fillId="0" borderId="0" xfId="0">
      <alignment vertical="center"/>
    </xf>
    <xf numFmtId="0" fontId="6" fillId="0" borderId="0" xfId="0" applyFont="1">
      <alignment vertical="center"/>
    </xf>
    <xf numFmtId="0" fontId="6" fillId="0" borderId="19" xfId="0" applyFont="1" applyBorder="1">
      <alignment vertical="center"/>
    </xf>
    <xf numFmtId="0" fontId="8" fillId="0" borderId="0" xfId="0" applyFont="1" applyFill="1">
      <alignment vertical="center"/>
    </xf>
    <xf numFmtId="0" fontId="9" fillId="0" borderId="0" xfId="0" applyFont="1" applyFill="1">
      <alignment vertical="center"/>
    </xf>
    <xf numFmtId="0" fontId="11" fillId="0" borderId="0" xfId="0" applyFont="1" applyFill="1">
      <alignment vertical="center"/>
    </xf>
    <xf numFmtId="176" fontId="0" fillId="0" borderId="0" xfId="0" applyNumberFormat="1">
      <alignment vertical="center"/>
    </xf>
    <xf numFmtId="0" fontId="8" fillId="0" borderId="0" xfId="0" applyFont="1">
      <alignment vertical="center"/>
    </xf>
    <xf numFmtId="0" fontId="9" fillId="3" borderId="8" xfId="0" applyFont="1" applyFill="1" applyBorder="1" applyAlignment="1">
      <alignment horizontal="left" vertical="center"/>
    </xf>
    <xf numFmtId="0" fontId="9" fillId="3" borderId="5" xfId="0" applyFont="1" applyFill="1" applyBorder="1">
      <alignment vertical="center"/>
    </xf>
    <xf numFmtId="0" fontId="9" fillId="0" borderId="0" xfId="0" applyFont="1">
      <alignment vertical="center"/>
    </xf>
    <xf numFmtId="0" fontId="9" fillId="0" borderId="0" xfId="0" applyFont="1" applyAlignment="1">
      <alignment horizontal="center" vertical="center"/>
    </xf>
    <xf numFmtId="0" fontId="0" fillId="0" borderId="0" xfId="0" applyFill="1">
      <alignment vertical="center"/>
    </xf>
    <xf numFmtId="0" fontId="9" fillId="3" borderId="8" xfId="0" applyFont="1" applyFill="1" applyBorder="1">
      <alignment vertical="center"/>
    </xf>
    <xf numFmtId="0" fontId="0" fillId="4" borderId="0" xfId="0" applyFill="1">
      <alignment vertical="center"/>
    </xf>
    <xf numFmtId="0" fontId="0" fillId="4" borderId="0" xfId="0" applyFill="1" applyAlignment="1">
      <alignment horizontal="center" vertical="center"/>
    </xf>
    <xf numFmtId="0" fontId="9" fillId="0" borderId="3" xfId="0" applyFont="1" applyFill="1" applyBorder="1" applyAlignment="1">
      <alignment vertical="center"/>
    </xf>
    <xf numFmtId="0" fontId="12" fillId="2" borderId="0" xfId="0" applyFont="1" applyFill="1" applyBorder="1" applyAlignment="1">
      <alignment vertical="center"/>
    </xf>
    <xf numFmtId="0" fontId="9" fillId="2" borderId="0" xfId="0" applyFont="1" applyFill="1" applyBorder="1">
      <alignment vertical="center"/>
    </xf>
    <xf numFmtId="0" fontId="9" fillId="2" borderId="10" xfId="0" applyFont="1" applyFill="1" applyBorder="1">
      <alignment vertical="center"/>
    </xf>
    <xf numFmtId="0" fontId="12" fillId="2" borderId="1" xfId="0" applyFont="1" applyFill="1" applyBorder="1" applyAlignment="1">
      <alignment horizontal="left" vertical="center"/>
    </xf>
    <xf numFmtId="0" fontId="9" fillId="2" borderId="2" xfId="0" applyFont="1" applyFill="1" applyBorder="1" applyAlignment="1">
      <alignment horizontal="center" vertical="center"/>
    </xf>
    <xf numFmtId="0" fontId="9" fillId="2" borderId="2" xfId="0" applyFont="1" applyFill="1" applyBorder="1" applyAlignment="1">
      <alignment vertical="center"/>
    </xf>
    <xf numFmtId="0" fontId="9" fillId="2" borderId="3" xfId="0" applyFont="1" applyFill="1" applyBorder="1" applyAlignment="1">
      <alignment vertical="center"/>
    </xf>
    <xf numFmtId="176" fontId="12" fillId="2" borderId="1" xfId="0" applyNumberFormat="1" applyFont="1" applyFill="1" applyBorder="1" applyAlignment="1" applyProtection="1">
      <alignment vertical="center"/>
      <protection locked="0"/>
    </xf>
    <xf numFmtId="176" fontId="12" fillId="2" borderId="2" xfId="0" applyNumberFormat="1" applyFont="1" applyFill="1" applyBorder="1" applyAlignment="1" applyProtection="1">
      <alignment vertical="center"/>
      <protection locked="0"/>
    </xf>
    <xf numFmtId="176" fontId="12" fillId="2" borderId="0" xfId="0" applyNumberFormat="1" applyFont="1" applyFill="1" applyBorder="1" applyAlignment="1" applyProtection="1">
      <alignment vertical="center"/>
      <protection locked="0"/>
    </xf>
    <xf numFmtId="0" fontId="9" fillId="2" borderId="3" xfId="0" applyFont="1" applyFill="1" applyBorder="1">
      <alignment vertical="center"/>
    </xf>
    <xf numFmtId="0" fontId="9" fillId="2" borderId="2" xfId="0" applyFont="1" applyFill="1" applyBorder="1">
      <alignment vertical="center"/>
    </xf>
    <xf numFmtId="0" fontId="14" fillId="5" borderId="0" xfId="0" applyFont="1" applyFill="1" applyAlignment="1">
      <alignment horizontal="center" vertical="center"/>
    </xf>
    <xf numFmtId="0" fontId="14" fillId="5" borderId="0" xfId="0" applyFont="1" applyFill="1">
      <alignment vertical="center"/>
    </xf>
    <xf numFmtId="0" fontId="14" fillId="5" borderId="0" xfId="0" applyFont="1" applyFill="1" applyBorder="1">
      <alignment vertical="center"/>
    </xf>
    <xf numFmtId="0" fontId="14" fillId="5" borderId="0" xfId="0" applyFont="1" applyFill="1" applyBorder="1" applyAlignment="1">
      <alignment horizontal="center" vertical="center"/>
    </xf>
    <xf numFmtId="0" fontId="14" fillId="5" borderId="0" xfId="0" applyFont="1" applyFill="1" applyAlignment="1">
      <alignment vertical="center"/>
    </xf>
    <xf numFmtId="0" fontId="14" fillId="5" borderId="0" xfId="0" applyFont="1" applyFill="1" applyAlignment="1">
      <alignment horizontal="right" vertical="center"/>
    </xf>
    <xf numFmtId="0" fontId="6" fillId="5" borderId="0" xfId="0" applyFont="1" applyFill="1">
      <alignment vertical="center"/>
    </xf>
    <xf numFmtId="0" fontId="12" fillId="5" borderId="0" xfId="0" applyFont="1" applyFill="1">
      <alignment vertical="center"/>
    </xf>
    <xf numFmtId="0" fontId="8" fillId="5" borderId="0"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5" xfId="0" applyFont="1" applyFill="1" applyBorder="1" applyAlignment="1">
      <alignment horizontal="left" vertical="center"/>
    </xf>
    <xf numFmtId="0" fontId="9" fillId="5" borderId="5" xfId="0" applyFont="1" applyFill="1" applyBorder="1">
      <alignment vertical="center"/>
    </xf>
    <xf numFmtId="0" fontId="9" fillId="5" borderId="5" xfId="0" applyFont="1" applyFill="1" applyBorder="1" applyAlignment="1">
      <alignment horizontal="center" vertical="center"/>
    </xf>
    <xf numFmtId="0" fontId="9" fillId="5" borderId="8" xfId="0" applyFont="1" applyFill="1" applyBorder="1" applyAlignment="1">
      <alignment horizontal="left" vertical="center"/>
    </xf>
    <xf numFmtId="0" fontId="9" fillId="5" borderId="8" xfId="0" applyFont="1" applyFill="1" applyBorder="1">
      <alignment vertical="center"/>
    </xf>
    <xf numFmtId="0" fontId="9" fillId="5" borderId="8" xfId="0" applyFont="1" applyFill="1" applyBorder="1" applyAlignment="1">
      <alignment horizontal="center" vertical="center"/>
    </xf>
    <xf numFmtId="0" fontId="9" fillId="5" borderId="6" xfId="0" applyFont="1" applyFill="1" applyBorder="1" applyAlignment="1">
      <alignment horizontal="center" vertical="center"/>
    </xf>
    <xf numFmtId="0" fontId="9" fillId="5" borderId="8" xfId="0" applyFont="1" applyFill="1" applyBorder="1" applyAlignment="1" applyProtection="1">
      <alignment vertical="center"/>
      <protection locked="0"/>
    </xf>
    <xf numFmtId="0" fontId="9" fillId="5" borderId="12" xfId="0" applyFont="1" applyFill="1" applyBorder="1" applyAlignment="1">
      <alignment horizontal="center" vertical="center"/>
    </xf>
    <xf numFmtId="0" fontId="12" fillId="5" borderId="0" xfId="0" applyFont="1" applyFill="1" applyBorder="1" applyAlignment="1">
      <alignment vertical="center"/>
    </xf>
    <xf numFmtId="0" fontId="9" fillId="5" borderId="0" xfId="0" applyFont="1" applyFill="1" applyBorder="1">
      <alignment vertical="center"/>
    </xf>
    <xf numFmtId="0" fontId="9" fillId="5" borderId="0" xfId="0" applyFont="1" applyFill="1" applyBorder="1" applyAlignment="1">
      <alignment horizontal="left" vertical="center"/>
    </xf>
    <xf numFmtId="0" fontId="9" fillId="5" borderId="0" xfId="0" applyFont="1" applyFill="1" applyBorder="1" applyAlignment="1">
      <alignment horizontal="center" vertical="center"/>
    </xf>
    <xf numFmtId="0" fontId="9" fillId="5" borderId="0" xfId="0" applyFont="1" applyFill="1">
      <alignment vertical="center"/>
    </xf>
    <xf numFmtId="0" fontId="9" fillId="5" borderId="0" xfId="0" applyFont="1" applyFill="1" applyBorder="1" applyAlignment="1">
      <alignment vertical="center"/>
    </xf>
    <xf numFmtId="0" fontId="9" fillId="5" borderId="0" xfId="0" applyFont="1" applyFill="1" applyBorder="1" applyAlignment="1" applyProtection="1">
      <alignment vertical="center"/>
      <protection locked="0"/>
    </xf>
    <xf numFmtId="0" fontId="7" fillId="5" borderId="0" xfId="0" applyFont="1" applyFill="1" applyBorder="1" applyAlignment="1">
      <alignment horizontal="left" vertical="center"/>
    </xf>
    <xf numFmtId="0" fontId="7" fillId="5" borderId="0" xfId="0" applyFont="1" applyFill="1" applyBorder="1">
      <alignment vertical="center"/>
    </xf>
    <xf numFmtId="0" fontId="10" fillId="5" borderId="0" xfId="0" applyFont="1" applyFill="1" applyBorder="1" applyAlignment="1">
      <alignment vertical="center"/>
    </xf>
    <xf numFmtId="0" fontId="9" fillId="5" borderId="0" xfId="0" applyFont="1" applyFill="1" applyBorder="1" applyAlignment="1" applyProtection="1">
      <alignment vertical="center" shrinkToFit="1"/>
      <protection locked="0"/>
    </xf>
    <xf numFmtId="0" fontId="9" fillId="5" borderId="0" xfId="0" applyFont="1" applyFill="1" applyBorder="1" applyAlignment="1">
      <alignment vertical="center" textRotation="255"/>
    </xf>
    <xf numFmtId="0" fontId="12" fillId="5" borderId="0" xfId="0" applyFont="1" applyFill="1" applyBorder="1">
      <alignment vertical="center"/>
    </xf>
    <xf numFmtId="0" fontId="8" fillId="5" borderId="0" xfId="0" applyFont="1" applyFill="1" applyBorder="1">
      <alignment vertical="center"/>
    </xf>
    <xf numFmtId="0" fontId="12" fillId="5" borderId="0" xfId="0" applyFont="1" applyFill="1" applyBorder="1" applyAlignment="1">
      <alignment horizontal="center" vertical="center"/>
    </xf>
    <xf numFmtId="0" fontId="9" fillId="5" borderId="3" xfId="0" applyFont="1" applyFill="1" applyBorder="1" applyAlignment="1">
      <alignment vertical="center"/>
    </xf>
    <xf numFmtId="49" fontId="12" fillId="5" borderId="19" xfId="0" applyNumberFormat="1" applyFont="1" applyFill="1" applyBorder="1" applyAlignment="1">
      <alignment vertical="center"/>
    </xf>
    <xf numFmtId="49" fontId="12" fillId="5" borderId="20" xfId="0" applyNumberFormat="1" applyFont="1" applyFill="1" applyBorder="1" applyAlignment="1">
      <alignment vertical="center" wrapText="1"/>
    </xf>
    <xf numFmtId="0" fontId="10" fillId="5" borderId="20" xfId="0" applyFont="1" applyFill="1" applyBorder="1" applyAlignment="1">
      <alignment vertical="center" shrinkToFit="1"/>
    </xf>
    <xf numFmtId="0" fontId="10" fillId="5" borderId="21" xfId="0" applyFont="1" applyFill="1" applyBorder="1" applyAlignment="1">
      <alignment vertical="center" shrinkToFit="1"/>
    </xf>
    <xf numFmtId="49" fontId="12" fillId="5" borderId="20" xfId="0" applyNumberFormat="1" applyFont="1" applyFill="1" applyBorder="1" applyAlignment="1">
      <alignment vertical="center"/>
    </xf>
    <xf numFmtId="49" fontId="12" fillId="5" borderId="21" xfId="0" applyNumberFormat="1" applyFont="1" applyFill="1" applyBorder="1" applyAlignment="1">
      <alignment vertical="center"/>
    </xf>
    <xf numFmtId="49" fontId="12" fillId="5" borderId="33" xfId="0" applyNumberFormat="1" applyFont="1" applyFill="1" applyBorder="1" applyAlignment="1">
      <alignment vertical="center"/>
    </xf>
    <xf numFmtId="49" fontId="12" fillId="5" borderId="34" xfId="0" applyNumberFormat="1" applyFont="1" applyFill="1" applyBorder="1" applyAlignment="1">
      <alignment vertical="center" wrapText="1"/>
    </xf>
    <xf numFmtId="0" fontId="10" fillId="5" borderId="34" xfId="0" applyFont="1" applyFill="1" applyBorder="1" applyAlignment="1">
      <alignment vertical="center" shrinkToFit="1"/>
    </xf>
    <xf numFmtId="0" fontId="10" fillId="5" borderId="35" xfId="0" applyFont="1" applyFill="1" applyBorder="1" applyAlignment="1">
      <alignment vertical="center" shrinkToFit="1"/>
    </xf>
    <xf numFmtId="49" fontId="12" fillId="5" borderId="1" xfId="0" applyNumberFormat="1" applyFont="1" applyFill="1" applyBorder="1" applyAlignment="1">
      <alignment vertical="center"/>
    </xf>
    <xf numFmtId="49" fontId="12" fillId="5" borderId="2" xfId="0" applyNumberFormat="1" applyFont="1" applyFill="1" applyBorder="1" applyAlignment="1">
      <alignment vertical="center" wrapText="1"/>
    </xf>
    <xf numFmtId="49" fontId="12" fillId="5" borderId="3" xfId="0" applyNumberFormat="1" applyFont="1" applyFill="1" applyBorder="1" applyAlignment="1">
      <alignment vertical="center" wrapText="1"/>
    </xf>
    <xf numFmtId="49" fontId="12" fillId="5" borderId="0" xfId="0" applyNumberFormat="1" applyFont="1" applyFill="1" applyBorder="1" applyAlignment="1">
      <alignment horizontal="center" vertical="center" wrapText="1"/>
    </xf>
    <xf numFmtId="49" fontId="12" fillId="5" borderId="0" xfId="0" applyNumberFormat="1" applyFont="1" applyFill="1" applyBorder="1" applyAlignment="1">
      <alignment vertical="center" wrapText="1"/>
    </xf>
    <xf numFmtId="177" fontId="8" fillId="5" borderId="0" xfId="4" applyNumberFormat="1" applyFont="1" applyFill="1" applyBorder="1" applyAlignment="1">
      <alignment vertical="center" shrinkToFit="1"/>
    </xf>
    <xf numFmtId="0" fontId="8" fillId="5" borderId="0" xfId="0" applyFont="1" applyFill="1" applyBorder="1" applyAlignment="1">
      <alignment vertical="center"/>
    </xf>
    <xf numFmtId="0" fontId="12" fillId="5" borderId="0" xfId="0" applyFont="1" applyFill="1" applyBorder="1" applyAlignment="1">
      <alignment vertical="center" wrapText="1"/>
    </xf>
    <xf numFmtId="49" fontId="12" fillId="5" borderId="2" xfId="0" applyNumberFormat="1" applyFont="1" applyFill="1" applyBorder="1" applyAlignment="1">
      <alignment vertical="center"/>
    </xf>
    <xf numFmtId="0" fontId="10" fillId="5" borderId="0" xfId="0" applyFont="1" applyFill="1" applyBorder="1" applyAlignment="1">
      <alignment vertical="center" shrinkToFit="1"/>
    </xf>
    <xf numFmtId="0" fontId="8" fillId="5" borderId="0" xfId="0" applyFont="1" applyFill="1">
      <alignment vertical="center"/>
    </xf>
    <xf numFmtId="177" fontId="10" fillId="5" borderId="0" xfId="4" applyNumberFormat="1" applyFont="1" applyFill="1" applyBorder="1" applyAlignment="1">
      <alignment vertical="center" shrinkToFit="1"/>
    </xf>
    <xf numFmtId="0" fontId="10" fillId="5" borderId="5" xfId="0" applyFont="1" applyFill="1" applyBorder="1" applyAlignment="1">
      <alignment vertical="center" shrinkToFit="1"/>
    </xf>
    <xf numFmtId="0" fontId="9" fillId="5" borderId="2" xfId="0" applyFont="1" applyFill="1" applyBorder="1" applyAlignment="1">
      <alignment horizontal="center" vertical="center"/>
    </xf>
    <xf numFmtId="0" fontId="8" fillId="5" borderId="36" xfId="0" applyFont="1" applyFill="1" applyBorder="1" applyAlignment="1">
      <alignment vertical="center"/>
    </xf>
    <xf numFmtId="0" fontId="14" fillId="5" borderId="0" xfId="0" applyFont="1" applyFill="1" applyAlignment="1">
      <alignment horizontal="right" vertical="center"/>
    </xf>
    <xf numFmtId="0" fontId="12" fillId="2" borderId="1"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7" fillId="0" borderId="0" xfId="0" applyFont="1" applyFill="1" applyBorder="1" applyAlignment="1">
      <alignment horizontal="left" vertical="center"/>
    </xf>
    <xf numFmtId="178" fontId="8" fillId="0" borderId="25" xfId="0" applyNumberFormat="1" applyFont="1" applyBorder="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horizontal="left" vertical="center"/>
    </xf>
    <xf numFmtId="0" fontId="6" fillId="0" borderId="0" xfId="0" applyFont="1" applyAlignment="1">
      <alignment horizontal="right" vertical="center"/>
    </xf>
    <xf numFmtId="178" fontId="8" fillId="0" borderId="25" xfId="4" applyNumberFormat="1" applyFont="1" applyBorder="1" applyAlignment="1">
      <alignment horizontal="right" vertical="center" shrinkToFit="1"/>
    </xf>
    <xf numFmtId="178" fontId="8" fillId="0" borderId="1" xfId="4" applyNumberFormat="1" applyFont="1" applyBorder="1" applyAlignment="1">
      <alignment horizontal="right" vertical="center" shrinkToFit="1"/>
    </xf>
    <xf numFmtId="0" fontId="14" fillId="0" borderId="0" xfId="0" applyFont="1">
      <alignment vertical="center"/>
    </xf>
    <xf numFmtId="0" fontId="6" fillId="2" borderId="0" xfId="0" applyFont="1" applyFill="1">
      <alignment vertical="center"/>
    </xf>
    <xf numFmtId="0" fontId="6" fillId="2" borderId="3" xfId="0" applyFont="1" applyFill="1" applyBorder="1">
      <alignment vertical="center"/>
    </xf>
    <xf numFmtId="0" fontId="6" fillId="2" borderId="12" xfId="0" applyFont="1" applyFill="1" applyBorder="1">
      <alignment vertical="center"/>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49" fontId="12" fillId="5" borderId="22" xfId="0" applyNumberFormat="1" applyFont="1" applyFill="1" applyBorder="1" applyAlignment="1">
      <alignment vertical="center"/>
    </xf>
    <xf numFmtId="49" fontId="12" fillId="5" borderId="23" xfId="0" applyNumberFormat="1" applyFont="1" applyFill="1" applyBorder="1" applyAlignment="1">
      <alignment vertical="center" wrapText="1"/>
    </xf>
    <xf numFmtId="0" fontId="10" fillId="5" borderId="23" xfId="0" applyFont="1" applyFill="1" applyBorder="1" applyAlignment="1">
      <alignment vertical="center" shrinkToFit="1"/>
    </xf>
    <xf numFmtId="0" fontId="10" fillId="5" borderId="24" xfId="0" applyFont="1" applyFill="1" applyBorder="1" applyAlignment="1">
      <alignment vertical="center" shrinkToFit="1"/>
    </xf>
    <xf numFmtId="0" fontId="12" fillId="2" borderId="25" xfId="0" applyFont="1" applyFill="1" applyBorder="1" applyAlignment="1">
      <alignment horizontal="center" vertical="center"/>
    </xf>
    <xf numFmtId="0" fontId="13" fillId="5" borderId="0" xfId="0" applyFont="1" applyFill="1" applyBorder="1" applyAlignment="1">
      <alignment horizontal="left" vertical="center"/>
    </xf>
    <xf numFmtId="0" fontId="13" fillId="5" borderId="8" xfId="0" applyFont="1" applyFill="1" applyBorder="1" applyAlignment="1">
      <alignment vertical="center"/>
    </xf>
    <xf numFmtId="0" fontId="9" fillId="5" borderId="2" xfId="0" applyFont="1" applyFill="1" applyBorder="1" applyAlignment="1">
      <alignment horizontal="center" vertical="center"/>
    </xf>
    <xf numFmtId="0" fontId="12" fillId="5" borderId="31" xfId="0" applyFont="1" applyFill="1" applyBorder="1" applyAlignment="1">
      <alignment vertical="center"/>
    </xf>
    <xf numFmtId="0" fontId="19" fillId="0" borderId="0" xfId="0" applyFont="1">
      <alignment vertical="center"/>
    </xf>
    <xf numFmtId="0" fontId="20" fillId="5" borderId="0" xfId="0" applyFont="1" applyFill="1" applyAlignment="1">
      <alignment vertical="center"/>
    </xf>
    <xf numFmtId="0" fontId="14" fillId="3" borderId="0" xfId="0" applyFont="1" applyFill="1" applyAlignment="1">
      <alignment horizontal="right" vertical="center"/>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0" fontId="12" fillId="2" borderId="8" xfId="0" applyFont="1" applyFill="1" applyBorder="1" applyAlignment="1">
      <alignment vertical="center"/>
    </xf>
    <xf numFmtId="0" fontId="14" fillId="3" borderId="0" xfId="0" applyFont="1" applyFill="1" applyAlignment="1">
      <alignment vertical="center"/>
    </xf>
    <xf numFmtId="0" fontId="14" fillId="3" borderId="0" xfId="0" applyFont="1" applyFill="1" applyAlignment="1">
      <alignment horizontal="center" vertical="center"/>
    </xf>
    <xf numFmtId="49" fontId="8" fillId="0" borderId="25" xfId="0" applyNumberFormat="1" applyFont="1" applyBorder="1" applyAlignment="1">
      <alignment vertical="center" shrinkToFit="1"/>
    </xf>
    <xf numFmtId="49" fontId="8" fillId="0" borderId="25" xfId="4" applyNumberFormat="1" applyFont="1" applyBorder="1" applyAlignment="1">
      <alignment horizontal="center" vertical="center" shrinkToFit="1"/>
    </xf>
    <xf numFmtId="0" fontId="12" fillId="2" borderId="9" xfId="0" applyFont="1" applyFill="1" applyBorder="1" applyAlignment="1">
      <alignment vertical="center" wrapText="1"/>
    </xf>
    <xf numFmtId="0" fontId="12" fillId="2" borderId="11" xfId="0" applyFont="1" applyFill="1" applyBorder="1" applyAlignment="1">
      <alignment vertical="center" wrapText="1"/>
    </xf>
    <xf numFmtId="0" fontId="9" fillId="2" borderId="12" xfId="0" applyFont="1" applyFill="1" applyBorder="1">
      <alignment vertical="center"/>
    </xf>
    <xf numFmtId="176" fontId="12" fillId="2" borderId="8" xfId="0" applyNumberFormat="1" applyFont="1" applyFill="1" applyBorder="1" applyAlignment="1" applyProtection="1">
      <alignment vertical="center"/>
      <protection locked="0"/>
    </xf>
    <xf numFmtId="0" fontId="9" fillId="2" borderId="8" xfId="0" applyFont="1" applyFill="1" applyBorder="1">
      <alignment vertical="center"/>
    </xf>
    <xf numFmtId="0" fontId="9" fillId="2" borderId="17" xfId="0" applyFont="1" applyFill="1" applyBorder="1">
      <alignment vertical="center"/>
    </xf>
    <xf numFmtId="0" fontId="8" fillId="0" borderId="25" xfId="0" applyNumberFormat="1" applyFont="1" applyBorder="1" applyAlignment="1">
      <alignment vertical="center" shrinkToFit="1"/>
    </xf>
    <xf numFmtId="0" fontId="8" fillId="0" borderId="25" xfId="4" applyNumberFormat="1" applyFont="1" applyBorder="1" applyAlignment="1">
      <alignment horizontal="right" vertical="center" shrinkToFit="1"/>
    </xf>
    <xf numFmtId="0" fontId="17" fillId="0" borderId="26" xfId="0" applyFont="1" applyFill="1" applyBorder="1">
      <alignment vertical="center"/>
    </xf>
    <xf numFmtId="0" fontId="17" fillId="0" borderId="27" xfId="0" applyFont="1" applyFill="1" applyBorder="1">
      <alignment vertical="center"/>
    </xf>
    <xf numFmtId="0" fontId="17" fillId="0" borderId="30" xfId="0" applyFont="1" applyFill="1" applyBorder="1">
      <alignment vertical="center"/>
    </xf>
    <xf numFmtId="0" fontId="8" fillId="7" borderId="0" xfId="0" applyFont="1" applyFill="1" applyBorder="1">
      <alignment vertical="center"/>
    </xf>
    <xf numFmtId="0" fontId="8" fillId="0" borderId="0" xfId="0" applyFont="1" applyBorder="1">
      <alignment vertical="center"/>
    </xf>
    <xf numFmtId="0" fontId="21" fillId="0" borderId="26" xfId="0" applyFont="1" applyBorder="1">
      <alignment vertical="center"/>
    </xf>
    <xf numFmtId="0" fontId="6" fillId="0" borderId="27" xfId="0" applyFont="1" applyBorder="1">
      <alignment vertical="center"/>
    </xf>
    <xf numFmtId="0" fontId="6" fillId="0" borderId="30" xfId="0" applyFont="1" applyBorder="1">
      <alignment vertical="center"/>
    </xf>
    <xf numFmtId="0" fontId="20" fillId="0" borderId="1" xfId="0" applyFont="1" applyBorder="1">
      <alignment vertical="center"/>
    </xf>
    <xf numFmtId="0" fontId="20" fillId="0" borderId="2" xfId="0" applyFont="1" applyBorder="1">
      <alignment vertical="center"/>
    </xf>
    <xf numFmtId="0" fontId="20" fillId="0" borderId="3" xfId="0" applyFont="1" applyBorder="1">
      <alignment vertical="center"/>
    </xf>
    <xf numFmtId="0" fontId="6" fillId="0" borderId="0" xfId="0" applyFont="1" applyAlignment="1"/>
    <xf numFmtId="0" fontId="6" fillId="0" borderId="0" xfId="0" applyFont="1" applyFill="1" applyBorder="1" applyAlignment="1">
      <alignment vertical="center"/>
    </xf>
    <xf numFmtId="0" fontId="6" fillId="0" borderId="0" xfId="0" applyFont="1" applyFill="1" applyBorder="1" applyAlignment="1">
      <alignment vertical="center" shrinkToFit="1"/>
    </xf>
    <xf numFmtId="0" fontId="6" fillId="0" borderId="8" xfId="0" applyFont="1" applyFill="1" applyBorder="1" applyAlignment="1">
      <alignment vertical="center"/>
    </xf>
    <xf numFmtId="0" fontId="6" fillId="0" borderId="8" xfId="0" applyFont="1" applyFill="1" applyBorder="1" applyAlignment="1">
      <alignment vertical="center" shrinkToFit="1"/>
    </xf>
    <xf numFmtId="0" fontId="12" fillId="0" borderId="0" xfId="0" applyFont="1" applyFill="1" applyBorder="1" applyAlignment="1">
      <alignment vertical="center"/>
    </xf>
    <xf numFmtId="0" fontId="12" fillId="5" borderId="5" xfId="0" applyFont="1" applyFill="1" applyBorder="1" applyAlignment="1">
      <alignment vertical="center"/>
    </xf>
    <xf numFmtId="0" fontId="9" fillId="5" borderId="5" xfId="0" applyFont="1" applyFill="1" applyBorder="1" applyAlignment="1" applyProtection="1">
      <alignment vertical="center"/>
      <protection locked="0"/>
    </xf>
    <xf numFmtId="0" fontId="10" fillId="0" borderId="0" xfId="0" applyFont="1" applyFill="1" applyBorder="1" applyAlignment="1">
      <alignment vertical="center"/>
    </xf>
    <xf numFmtId="0" fontId="9" fillId="0" borderId="0" xfId="0" applyFont="1" applyFill="1" applyBorder="1" applyAlignment="1">
      <alignment horizontal="center" vertical="center"/>
    </xf>
    <xf numFmtId="0" fontId="13" fillId="0" borderId="0" xfId="0" applyFont="1" applyFill="1" applyBorder="1" applyAlignment="1">
      <alignment vertical="center" wrapText="1"/>
    </xf>
    <xf numFmtId="0" fontId="23" fillId="0" borderId="9" xfId="0" applyFont="1" applyFill="1" applyBorder="1" applyAlignment="1">
      <alignment vertical="center"/>
    </xf>
    <xf numFmtId="0" fontId="23" fillId="0" borderId="0" xfId="0" applyFont="1" applyFill="1" applyBorder="1" applyAlignment="1">
      <alignment vertical="center"/>
    </xf>
    <xf numFmtId="0" fontId="24" fillId="0" borderId="38" xfId="0" applyFont="1" applyFill="1" applyBorder="1" applyAlignment="1">
      <alignment vertical="center"/>
    </xf>
    <xf numFmtId="0" fontId="23" fillId="0" borderId="11" xfId="0" applyFont="1" applyFill="1" applyBorder="1" applyAlignment="1">
      <alignment vertical="center"/>
    </xf>
    <xf numFmtId="0" fontId="23" fillId="0" borderId="8" xfId="0" applyFont="1" applyFill="1" applyBorder="1" applyAlignment="1">
      <alignment vertical="center"/>
    </xf>
    <xf numFmtId="0" fontId="24" fillId="0" borderId="8" xfId="0" applyFont="1" applyFill="1" applyBorder="1" applyAlignment="1">
      <alignment vertical="center"/>
    </xf>
    <xf numFmtId="0" fontId="22" fillId="0" borderId="37" xfId="0" applyFont="1" applyFill="1" applyBorder="1" applyAlignment="1">
      <alignment vertical="center"/>
    </xf>
    <xf numFmtId="0" fontId="22" fillId="0" borderId="38" xfId="0" applyFont="1" applyFill="1" applyBorder="1" applyAlignment="1">
      <alignment vertical="center" wrapText="1"/>
    </xf>
    <xf numFmtId="0" fontId="22" fillId="0" borderId="38" xfId="0" applyFont="1" applyFill="1" applyBorder="1" applyAlignment="1">
      <alignment horizontal="center" vertical="center"/>
    </xf>
    <xf numFmtId="0" fontId="22" fillId="0" borderId="9" xfId="0" applyFont="1" applyFill="1" applyBorder="1" applyAlignment="1">
      <alignment vertical="center"/>
    </xf>
    <xf numFmtId="0" fontId="22" fillId="0" borderId="0" xfId="0" applyFont="1" applyFill="1" applyBorder="1" applyAlignment="1">
      <alignment vertical="center" wrapText="1"/>
    </xf>
    <xf numFmtId="0" fontId="22" fillId="0" borderId="8" xfId="0" applyFont="1" applyFill="1" applyBorder="1" applyAlignment="1">
      <alignment horizontal="center" vertical="center"/>
    </xf>
    <xf numFmtId="0" fontId="12" fillId="5" borderId="0" xfId="0" applyFont="1" applyFill="1" applyBorder="1" applyAlignment="1">
      <alignment vertical="center"/>
    </xf>
    <xf numFmtId="0" fontId="12" fillId="0" borderId="0" xfId="0" applyFont="1" applyFill="1" applyBorder="1" applyAlignment="1">
      <alignment vertical="center"/>
    </xf>
    <xf numFmtId="0" fontId="16" fillId="0" borderId="0" xfId="7" applyFont="1" applyFill="1">
      <alignment vertical="center"/>
    </xf>
    <xf numFmtId="0" fontId="14" fillId="0" borderId="0" xfId="7" applyFont="1" applyFill="1">
      <alignment vertical="center"/>
    </xf>
    <xf numFmtId="0" fontId="26" fillId="0" borderId="0" xfId="7" applyFont="1" applyFill="1">
      <alignment vertical="center"/>
    </xf>
    <xf numFmtId="0" fontId="27" fillId="0" borderId="0" xfId="7" applyFont="1" applyFill="1">
      <alignment vertical="center"/>
    </xf>
    <xf numFmtId="0" fontId="29" fillId="0" borderId="0" xfId="7" applyFont="1" applyFill="1">
      <alignment vertical="center"/>
    </xf>
    <xf numFmtId="0" fontId="28" fillId="0" borderId="0" xfId="7" applyFont="1" applyFill="1" applyAlignment="1">
      <alignment vertical="center"/>
    </xf>
    <xf numFmtId="179" fontId="28" fillId="3" borderId="12" xfId="7" applyNumberFormat="1" applyFont="1" applyFill="1" applyBorder="1" applyAlignment="1" applyProtection="1">
      <alignment horizontal="right" vertical="center" wrapText="1"/>
      <protection locked="0"/>
    </xf>
    <xf numFmtId="179" fontId="28" fillId="3" borderId="12" xfId="7" applyNumberFormat="1" applyFont="1" applyFill="1" applyBorder="1" applyAlignment="1" applyProtection="1">
      <alignment vertical="center" wrapText="1"/>
      <protection locked="0"/>
    </xf>
    <xf numFmtId="179" fontId="28" fillId="0" borderId="12" xfId="7" applyNumberFormat="1" applyFont="1" applyFill="1" applyBorder="1" applyAlignment="1" applyProtection="1">
      <alignment vertical="center" wrapText="1"/>
    </xf>
    <xf numFmtId="0" fontId="14" fillId="8" borderId="6" xfId="7" applyFont="1" applyFill="1" applyBorder="1" applyAlignment="1">
      <alignment horizontal="center" vertical="center" wrapText="1"/>
    </xf>
    <xf numFmtId="0" fontId="14" fillId="8" borderId="16" xfId="7" applyFont="1" applyFill="1" applyBorder="1" applyAlignment="1">
      <alignment horizontal="center" vertical="center" wrapText="1"/>
    </xf>
    <xf numFmtId="0" fontId="14" fillId="8" borderId="10" xfId="7" applyFont="1" applyFill="1" applyBorder="1" applyAlignment="1">
      <alignment horizontal="right" vertical="center" wrapText="1"/>
    </xf>
    <xf numFmtId="0" fontId="14" fillId="8" borderId="17" xfId="7" applyFont="1" applyFill="1" applyBorder="1" applyAlignment="1">
      <alignment horizontal="right" vertical="center" wrapText="1"/>
    </xf>
    <xf numFmtId="0" fontId="14" fillId="8" borderId="12" xfId="7" applyFont="1" applyFill="1" applyBorder="1" applyAlignment="1">
      <alignment horizontal="center" vertical="center" wrapText="1"/>
    </xf>
    <xf numFmtId="0" fontId="14" fillId="8" borderId="18" xfId="7" applyFont="1" applyFill="1" applyBorder="1" applyAlignment="1">
      <alignment horizontal="center" vertical="center" wrapText="1"/>
    </xf>
    <xf numFmtId="0" fontId="14" fillId="0" borderId="0" xfId="7" applyFont="1" applyFill="1" applyAlignment="1">
      <alignment vertical="center"/>
    </xf>
    <xf numFmtId="0" fontId="26" fillId="0" borderId="18" xfId="7" applyFont="1" applyFill="1" applyBorder="1" applyAlignment="1" applyProtection="1">
      <alignment horizontal="center" vertical="center" wrapText="1"/>
      <protection locked="0"/>
    </xf>
    <xf numFmtId="0" fontId="14" fillId="0" borderId="18" xfId="7" applyFont="1" applyFill="1" applyBorder="1" applyAlignment="1">
      <alignment horizontal="center" vertical="center" wrapText="1"/>
    </xf>
    <xf numFmtId="0" fontId="14" fillId="0" borderId="18" xfId="7" applyFont="1" applyFill="1" applyBorder="1" applyAlignment="1" applyProtection="1">
      <alignment horizontal="center" vertical="center" wrapText="1"/>
      <protection locked="0"/>
    </xf>
    <xf numFmtId="0" fontId="28" fillId="5" borderId="0" xfId="0" applyFont="1" applyFill="1">
      <alignment vertical="center"/>
    </xf>
    <xf numFmtId="0" fontId="8" fillId="7" borderId="0" xfId="0" applyFont="1" applyFill="1" applyBorder="1" applyAlignment="1">
      <alignment vertical="center"/>
    </xf>
    <xf numFmtId="0" fontId="14" fillId="0" borderId="0" xfId="0" applyFont="1" applyFill="1" applyAlignment="1">
      <alignment shrinkToFit="1"/>
    </xf>
    <xf numFmtId="0" fontId="0" fillId="0" borderId="0" xfId="0" applyFill="1" applyAlignment="1">
      <alignment shrinkToFit="1"/>
    </xf>
    <xf numFmtId="0" fontId="28" fillId="5" borderId="4" xfId="0" applyFont="1" applyFill="1" applyBorder="1" applyAlignment="1">
      <alignment vertical="center" shrinkToFit="1"/>
    </xf>
    <xf numFmtId="0" fontId="28" fillId="5" borderId="5" xfId="0" applyFont="1" applyFill="1" applyBorder="1" applyAlignment="1">
      <alignment vertical="center" shrinkToFit="1"/>
    </xf>
    <xf numFmtId="0" fontId="28" fillId="5" borderId="6" xfId="0" applyFont="1" applyFill="1" applyBorder="1" applyAlignment="1">
      <alignment vertical="center" shrinkToFit="1"/>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0" fontId="9" fillId="5" borderId="2" xfId="0" applyFont="1" applyFill="1" applyBorder="1" applyAlignment="1">
      <alignment horizontal="center" vertical="center"/>
    </xf>
    <xf numFmtId="0" fontId="12" fillId="2" borderId="8" xfId="0" applyFont="1" applyFill="1" applyBorder="1" applyAlignment="1">
      <alignment vertical="center"/>
    </xf>
    <xf numFmtId="0" fontId="9" fillId="0" borderId="0" xfId="0" applyFont="1" applyFill="1" applyBorder="1" applyAlignment="1">
      <alignment horizontal="center" vertical="center"/>
    </xf>
    <xf numFmtId="0" fontId="12" fillId="2" borderId="1" xfId="0" applyFont="1" applyFill="1" applyBorder="1" applyAlignment="1">
      <alignment horizontal="left" vertical="center"/>
    </xf>
    <xf numFmtId="179" fontId="28" fillId="0" borderId="25" xfId="7" applyNumberFormat="1" applyFont="1" applyFill="1" applyBorder="1" applyAlignment="1" applyProtection="1">
      <alignment vertical="center" wrapText="1"/>
    </xf>
    <xf numFmtId="179" fontId="28" fillId="0" borderId="18" xfId="7" applyNumberFormat="1" applyFont="1" applyFill="1" applyBorder="1" applyAlignment="1" applyProtection="1">
      <alignment horizontal="right" vertical="center" wrapText="1"/>
    </xf>
    <xf numFmtId="179" fontId="28" fillId="0" borderId="18" xfId="7" applyNumberFormat="1" applyFont="1" applyFill="1" applyBorder="1" applyAlignment="1" applyProtection="1">
      <alignment vertical="center" wrapText="1"/>
    </xf>
    <xf numFmtId="0" fontId="14" fillId="0" borderId="0" xfId="0" applyFont="1" applyAlignment="1">
      <alignment horizontal="left" vertical="top"/>
    </xf>
    <xf numFmtId="0" fontId="16" fillId="0" borderId="0" xfId="0" applyFont="1" applyAlignment="1">
      <alignment horizontal="left" vertical="top"/>
    </xf>
    <xf numFmtId="0" fontId="14" fillId="9" borderId="25" xfId="0" applyFont="1" applyFill="1" applyBorder="1" applyAlignment="1">
      <alignment horizontal="center" vertical="center"/>
    </xf>
    <xf numFmtId="49" fontId="16" fillId="9" borderId="25" xfId="0" applyNumberFormat="1" applyFont="1" applyFill="1" applyBorder="1" applyAlignment="1">
      <alignment horizontal="center" vertical="top"/>
    </xf>
    <xf numFmtId="0" fontId="16" fillId="9" borderId="25" xfId="0" applyFont="1" applyFill="1" applyBorder="1" applyAlignment="1">
      <alignment horizontal="center" vertical="top"/>
    </xf>
    <xf numFmtId="0" fontId="14" fillId="0" borderId="25" xfId="0" applyFont="1" applyBorder="1" applyAlignment="1">
      <alignment horizontal="center" vertical="center"/>
    </xf>
    <xf numFmtId="49" fontId="16" fillId="0" borderId="25" xfId="0" applyNumberFormat="1" applyFont="1" applyBorder="1" applyAlignment="1">
      <alignment horizontal="left" vertical="center" wrapText="1"/>
    </xf>
    <xf numFmtId="0" fontId="16" fillId="0" borderId="25" xfId="0" applyFont="1" applyBorder="1" applyAlignment="1">
      <alignment horizontal="left" vertical="center" wrapText="1"/>
    </xf>
    <xf numFmtId="0" fontId="14" fillId="0" borderId="10" xfId="0" applyFont="1" applyBorder="1">
      <alignment vertical="center"/>
    </xf>
    <xf numFmtId="49" fontId="16" fillId="0" borderId="16" xfId="0" applyNumberFormat="1" applyFont="1" applyBorder="1" applyAlignment="1">
      <alignment vertical="center" wrapText="1"/>
    </xf>
    <xf numFmtId="0" fontId="16" fillId="0" borderId="16" xfId="0" applyFont="1" applyBorder="1" applyAlignment="1">
      <alignment horizontal="left" vertical="center" wrapText="1"/>
    </xf>
    <xf numFmtId="0" fontId="16" fillId="0" borderId="16" xfId="0" applyFont="1" applyBorder="1" applyAlignment="1">
      <alignment vertical="center" wrapText="1"/>
    </xf>
    <xf numFmtId="0" fontId="8" fillId="0" borderId="0" xfId="0" applyFont="1" applyAlignment="1">
      <alignment vertical="center" shrinkToFit="1"/>
    </xf>
    <xf numFmtId="0" fontId="31" fillId="0" borderId="0" xfId="0" applyFont="1" applyAlignment="1">
      <alignment horizontal="center" vertical="center"/>
    </xf>
    <xf numFmtId="0" fontId="6" fillId="3" borderId="18" xfId="0" applyFont="1" applyFill="1" applyBorder="1" applyAlignment="1">
      <alignment vertical="center" shrinkToFit="1"/>
    </xf>
    <xf numFmtId="0" fontId="20" fillId="0" borderId="1" xfId="0" applyFont="1" applyBorder="1" applyAlignment="1">
      <alignment vertical="center"/>
    </xf>
    <xf numFmtId="0" fontId="20" fillId="0" borderId="2" xfId="0" applyFont="1" applyBorder="1" applyAlignment="1">
      <alignment vertical="center"/>
    </xf>
    <xf numFmtId="0" fontId="14" fillId="5" borderId="0" xfId="0" applyFont="1" applyFill="1" applyAlignment="1">
      <alignment horizontal="left" vertical="top" wrapText="1"/>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6" fillId="2" borderId="11" xfId="0" applyFont="1" applyFill="1" applyBorder="1" applyAlignment="1">
      <alignment vertical="center"/>
    </xf>
    <xf numFmtId="0" fontId="6" fillId="2" borderId="8" xfId="0" applyFont="1" applyFill="1" applyBorder="1" applyAlignment="1">
      <alignment vertical="center"/>
    </xf>
    <xf numFmtId="0" fontId="6" fillId="2" borderId="12" xfId="0" applyFont="1" applyFill="1" applyBorder="1" applyAlignment="1">
      <alignment vertical="center"/>
    </xf>
    <xf numFmtId="0" fontId="6" fillId="3" borderId="5" xfId="0" applyFont="1" applyFill="1" applyBorder="1" applyAlignment="1">
      <alignment vertical="center" shrinkToFit="1"/>
    </xf>
    <xf numFmtId="0" fontId="20" fillId="5" borderId="0" xfId="0" applyFont="1" applyFill="1" applyBorder="1" applyAlignment="1">
      <alignment vertical="center"/>
    </xf>
    <xf numFmtId="0" fontId="14" fillId="3" borderId="0" xfId="0" applyFont="1" applyFill="1" applyAlignment="1">
      <alignment horizontal="center" vertical="center"/>
    </xf>
    <xf numFmtId="0" fontId="20" fillId="5" borderId="0" xfId="0" applyNumberFormat="1" applyFont="1" applyFill="1" applyAlignment="1">
      <alignment vertical="center"/>
    </xf>
    <xf numFmtId="0" fontId="14" fillId="0" borderId="0" xfId="0" applyFont="1" applyFill="1" applyAlignment="1">
      <alignment horizontal="right" vertical="center"/>
    </xf>
    <xf numFmtId="0" fontId="14" fillId="5" borderId="0" xfId="0" applyFont="1" applyFill="1" applyAlignment="1">
      <alignment vertical="top" wrapText="1"/>
    </xf>
    <xf numFmtId="0" fontId="0" fillId="0" borderId="0" xfId="0" applyAlignment="1">
      <alignment vertical="top"/>
    </xf>
    <xf numFmtId="0" fontId="14" fillId="3" borderId="0" xfId="0" applyFont="1" applyFill="1" applyAlignment="1">
      <alignment horizontal="left" vertical="center" shrinkToFit="1"/>
    </xf>
    <xf numFmtId="0" fontId="6" fillId="3" borderId="25" xfId="0" applyFont="1" applyFill="1" applyBorder="1" applyAlignment="1">
      <alignment vertical="center" shrinkToFi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14" fillId="5" borderId="0" xfId="0" applyFont="1" applyFill="1" applyAlignment="1">
      <alignment horizontal="center" vertical="top"/>
    </xf>
    <xf numFmtId="0" fontId="6" fillId="2" borderId="1" xfId="0" applyFont="1" applyFill="1" applyBorder="1" applyAlignment="1">
      <alignment vertical="center"/>
    </xf>
    <xf numFmtId="0" fontId="6" fillId="2" borderId="2" xfId="0" applyFont="1" applyFill="1" applyBorder="1" applyAlignment="1">
      <alignment vertical="center"/>
    </xf>
    <xf numFmtId="0" fontId="14" fillId="5" borderId="0" xfId="0" applyFont="1" applyFill="1" applyAlignment="1">
      <alignment vertical="center"/>
    </xf>
    <xf numFmtId="0" fontId="14" fillId="5" borderId="0" xfId="0" applyNumberFormat="1" applyFont="1" applyFill="1" applyAlignment="1">
      <alignment vertical="center"/>
    </xf>
    <xf numFmtId="0" fontId="28" fillId="8" borderId="16" xfId="7" applyFont="1" applyFill="1" applyBorder="1" applyAlignment="1">
      <alignment horizontal="center" vertical="center" wrapText="1"/>
    </xf>
    <xf numFmtId="0" fontId="28" fillId="8" borderId="17" xfId="7" applyFont="1" applyFill="1" applyBorder="1" applyAlignment="1">
      <alignment horizontal="center" vertical="center" wrapText="1"/>
    </xf>
    <xf numFmtId="0" fontId="28" fillId="8" borderId="18" xfId="7" applyFont="1" applyFill="1" applyBorder="1" applyAlignment="1">
      <alignment horizontal="center" vertical="center" wrapText="1"/>
    </xf>
    <xf numFmtId="0" fontId="9" fillId="2" borderId="25"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16" xfId="0" applyFont="1" applyFill="1" applyBorder="1" applyAlignment="1">
      <alignment horizontal="center" vertical="center" shrinkToFit="1"/>
    </xf>
    <xf numFmtId="0" fontId="8" fillId="2" borderId="25" xfId="0" applyFont="1" applyFill="1" applyBorder="1" applyAlignment="1">
      <alignment horizontal="center" vertical="center" shrinkToFit="1"/>
    </xf>
    <xf numFmtId="0" fontId="9" fillId="2" borderId="2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6"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8"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12" xfId="0" applyFont="1" applyFill="1" applyBorder="1" applyAlignment="1">
      <alignment horizontal="center" vertical="center"/>
    </xf>
    <xf numFmtId="176" fontId="12" fillId="0" borderId="4" xfId="0" applyNumberFormat="1" applyFont="1" applyFill="1" applyBorder="1" applyAlignment="1" applyProtection="1">
      <alignment horizontal="center" vertical="center" wrapText="1"/>
    </xf>
    <xf numFmtId="176" fontId="12" fillId="0" borderId="5" xfId="0" applyNumberFormat="1" applyFont="1" applyFill="1" applyBorder="1" applyAlignment="1" applyProtection="1">
      <alignment horizontal="center" vertical="center" wrapText="1"/>
    </xf>
    <xf numFmtId="176" fontId="12" fillId="0" borderId="11" xfId="0" applyNumberFormat="1" applyFont="1" applyFill="1" applyBorder="1" applyAlignment="1" applyProtection="1">
      <alignment horizontal="center" vertical="center" wrapText="1"/>
    </xf>
    <xf numFmtId="176" fontId="12" fillId="0" borderId="8" xfId="0" applyNumberFormat="1" applyFont="1" applyFill="1" applyBorder="1" applyAlignment="1" applyProtection="1">
      <alignment horizontal="center" vertical="center" wrapText="1"/>
    </xf>
    <xf numFmtId="177" fontId="12" fillId="0" borderId="2" xfId="4" applyNumberFormat="1" applyFont="1" applyFill="1" applyBorder="1" applyAlignment="1">
      <alignment vertical="center" shrinkToFit="1"/>
    </xf>
    <xf numFmtId="177" fontId="12" fillId="0" borderId="3" xfId="4" applyNumberFormat="1" applyFont="1" applyFill="1" applyBorder="1" applyAlignment="1">
      <alignment vertical="center" shrinkToFit="1"/>
    </xf>
    <xf numFmtId="49" fontId="12" fillId="0" borderId="1"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177" fontId="12" fillId="3" borderId="34" xfId="4" applyNumberFormat="1" applyFont="1" applyFill="1" applyBorder="1" applyAlignment="1" applyProtection="1">
      <alignment vertical="center" shrinkToFit="1"/>
      <protection locked="0"/>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0" fillId="3" borderId="22" xfId="0" applyFont="1" applyFill="1" applyBorder="1" applyAlignment="1" applyProtection="1">
      <alignment vertical="center" shrinkToFit="1"/>
      <protection locked="0"/>
    </xf>
    <xf numFmtId="0" fontId="10" fillId="3" borderId="23" xfId="0" applyFont="1" applyFill="1" applyBorder="1" applyAlignment="1" applyProtection="1">
      <alignment vertical="center" shrinkToFit="1"/>
      <protection locked="0"/>
    </xf>
    <xf numFmtId="0" fontId="10" fillId="3" borderId="24" xfId="0" applyFont="1" applyFill="1" applyBorder="1" applyAlignment="1" applyProtection="1">
      <alignment vertical="center" shrinkToFit="1"/>
      <protection locked="0"/>
    </xf>
    <xf numFmtId="0" fontId="10" fillId="3" borderId="19" xfId="0" applyFont="1" applyFill="1" applyBorder="1" applyAlignment="1" applyProtection="1">
      <alignment vertical="center" shrinkToFit="1"/>
      <protection locked="0"/>
    </xf>
    <xf numFmtId="0" fontId="10" fillId="3" borderId="20" xfId="0" applyFont="1" applyFill="1" applyBorder="1" applyAlignment="1" applyProtection="1">
      <alignment vertical="center" shrinkToFit="1"/>
      <protection locked="0"/>
    </xf>
    <xf numFmtId="0" fontId="10" fillId="3" borderId="21" xfId="0" applyFont="1" applyFill="1" applyBorder="1" applyAlignment="1" applyProtection="1">
      <alignment vertical="center" shrinkToFit="1"/>
      <protection locked="0"/>
    </xf>
    <xf numFmtId="0" fontId="10" fillId="3" borderId="14" xfId="0" applyFont="1" applyFill="1" applyBorder="1" applyAlignment="1" applyProtection="1">
      <alignment vertical="center" shrinkToFit="1"/>
      <protection locked="0"/>
    </xf>
    <xf numFmtId="0" fontId="10" fillId="3" borderId="7" xfId="0" applyFont="1" applyFill="1" applyBorder="1" applyAlignment="1" applyProtection="1">
      <alignment vertical="center" shrinkToFit="1"/>
      <protection locked="0"/>
    </xf>
    <xf numFmtId="0" fontId="10" fillId="3" borderId="15" xfId="0" applyFont="1" applyFill="1" applyBorder="1" applyAlignment="1" applyProtection="1">
      <alignment vertical="center" shrinkToFit="1"/>
      <protection locked="0"/>
    </xf>
    <xf numFmtId="177" fontId="12" fillId="3" borderId="20" xfId="4" applyNumberFormat="1" applyFont="1" applyFill="1" applyBorder="1" applyAlignment="1" applyProtection="1">
      <alignment vertical="center" shrinkToFit="1"/>
      <protection locked="0"/>
    </xf>
    <xf numFmtId="177" fontId="12" fillId="3" borderId="13" xfId="4" applyNumberFormat="1" applyFont="1" applyFill="1" applyBorder="1" applyAlignment="1" applyProtection="1">
      <alignment vertical="center" shrinkToFit="1"/>
      <protection locked="0"/>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0" fontId="12" fillId="3" borderId="1" xfId="0" applyFont="1" applyFill="1" applyBorder="1" applyAlignment="1" applyProtection="1">
      <alignment vertical="center"/>
      <protection locked="0"/>
    </xf>
    <xf numFmtId="0" fontId="12" fillId="3" borderId="2" xfId="0" applyFont="1" applyFill="1" applyBorder="1" applyAlignment="1" applyProtection="1">
      <alignment vertical="center"/>
      <protection locked="0"/>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178" fontId="23" fillId="0" borderId="8" xfId="0" applyNumberFormat="1" applyFont="1" applyFill="1" applyBorder="1" applyAlignment="1">
      <alignment vertical="center" shrinkToFit="1"/>
    </xf>
    <xf numFmtId="176" fontId="12" fillId="5" borderId="2" xfId="0" applyNumberFormat="1" applyFont="1" applyFill="1" applyBorder="1" applyAlignment="1" applyProtection="1">
      <alignment vertical="center"/>
      <protection locked="0"/>
    </xf>
    <xf numFmtId="0" fontId="12" fillId="2" borderId="4" xfId="0" applyFont="1" applyFill="1" applyBorder="1" applyAlignment="1">
      <alignment vertical="center" wrapText="1"/>
    </xf>
    <xf numFmtId="0" fontId="12" fillId="2" borderId="5" xfId="0" applyFont="1" applyFill="1" applyBorder="1" applyAlignment="1">
      <alignment vertical="center"/>
    </xf>
    <xf numFmtId="0" fontId="12" fillId="2" borderId="6" xfId="0" applyFont="1" applyFill="1" applyBorder="1" applyAlignment="1">
      <alignment vertical="center"/>
    </xf>
    <xf numFmtId="0" fontId="12" fillId="2" borderId="9" xfId="0" applyFont="1" applyFill="1" applyBorder="1" applyAlignment="1">
      <alignment vertical="center"/>
    </xf>
    <xf numFmtId="0" fontId="12" fillId="2" borderId="8" xfId="0" applyFont="1" applyFill="1" applyBorder="1" applyAlignment="1">
      <alignment vertical="center"/>
    </xf>
    <xf numFmtId="0" fontId="12" fillId="2" borderId="12" xfId="0" applyFont="1" applyFill="1" applyBorder="1" applyAlignment="1">
      <alignment vertical="center"/>
    </xf>
    <xf numFmtId="0" fontId="12" fillId="5" borderId="4"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9" fillId="0" borderId="0"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12" xfId="0" applyFont="1" applyFill="1" applyBorder="1" applyAlignment="1">
      <alignment horizontal="center" vertical="center"/>
    </xf>
    <xf numFmtId="176" fontId="23" fillId="0" borderId="38" xfId="0" applyNumberFormat="1" applyFont="1" applyFill="1" applyBorder="1" applyAlignment="1">
      <alignment vertical="center" shrinkToFit="1"/>
    </xf>
    <xf numFmtId="0" fontId="23" fillId="5" borderId="0" xfId="0" applyFont="1" applyFill="1" applyBorder="1" applyAlignment="1">
      <alignment horizontal="center" vertical="center"/>
    </xf>
    <xf numFmtId="0" fontId="23" fillId="5" borderId="10" xfId="0" applyFont="1" applyFill="1" applyBorder="1" applyAlignment="1">
      <alignment horizontal="center" vertical="center"/>
    </xf>
    <xf numFmtId="0" fontId="12" fillId="5" borderId="27" xfId="0" applyFont="1" applyFill="1" applyBorder="1" applyAlignment="1">
      <alignment horizontal="center" vertical="center"/>
    </xf>
    <xf numFmtId="0" fontId="12" fillId="5" borderId="30" xfId="0" applyFont="1" applyFill="1" applyBorder="1" applyAlignment="1">
      <alignment horizontal="center" vertical="center"/>
    </xf>
    <xf numFmtId="178" fontId="12" fillId="0" borderId="29" xfId="0" applyNumberFormat="1" applyFont="1" applyFill="1" applyBorder="1" applyAlignment="1">
      <alignment vertical="center" shrinkToFit="1"/>
    </xf>
    <xf numFmtId="178" fontId="12" fillId="0" borderId="27" xfId="0" applyNumberFormat="1" applyFont="1" applyFill="1" applyBorder="1" applyAlignment="1">
      <alignment vertical="center" shrinkToFi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12" xfId="0" applyFont="1" applyFill="1" applyBorder="1" applyAlignment="1">
      <alignment horizontal="center" vertical="center"/>
    </xf>
    <xf numFmtId="0" fontId="13" fillId="5" borderId="0" xfId="0" applyFont="1" applyFill="1" applyBorder="1" applyAlignment="1">
      <alignment vertical="center" wrapText="1"/>
    </xf>
    <xf numFmtId="176" fontId="12" fillId="5" borderId="29" xfId="0" applyNumberFormat="1" applyFont="1" applyFill="1" applyBorder="1" applyAlignment="1">
      <alignment vertical="center" shrinkToFit="1"/>
    </xf>
    <xf numFmtId="176" fontId="12" fillId="5" borderId="27" xfId="0" applyNumberFormat="1" applyFont="1" applyFill="1" applyBorder="1" applyAlignment="1">
      <alignment vertical="center" shrinkToFit="1"/>
    </xf>
    <xf numFmtId="0" fontId="12" fillId="5" borderId="5" xfId="0" applyFont="1" applyFill="1" applyBorder="1" applyAlignment="1">
      <alignment horizontal="center" vertical="center"/>
    </xf>
    <xf numFmtId="0" fontId="12" fillId="5" borderId="6" xfId="0" applyFont="1" applyFill="1" applyBorder="1" applyAlignment="1">
      <alignment horizontal="center" vertical="center"/>
    </xf>
    <xf numFmtId="0" fontId="12" fillId="5" borderId="8" xfId="0" applyFont="1" applyFill="1" applyBorder="1" applyAlignment="1">
      <alignment horizontal="center" vertical="center"/>
    </xf>
    <xf numFmtId="0" fontId="12" fillId="5" borderId="12" xfId="0" applyFont="1" applyFill="1" applyBorder="1" applyAlignment="1">
      <alignment horizontal="center" vertical="center"/>
    </xf>
    <xf numFmtId="0" fontId="12" fillId="2" borderId="1" xfId="0" applyFont="1" applyFill="1" applyBorder="1" applyAlignment="1">
      <alignment horizontal="left" vertical="center"/>
    </xf>
    <xf numFmtId="0" fontId="12" fillId="2" borderId="2" xfId="0" applyFont="1" applyFill="1" applyBorder="1" applyAlignment="1">
      <alignment horizontal="left" vertical="center"/>
    </xf>
    <xf numFmtId="0" fontId="12" fillId="3" borderId="2" xfId="0" applyFont="1" applyFill="1" applyBorder="1" applyAlignment="1" applyProtection="1">
      <alignment horizontal="center" vertical="center" wrapText="1" shrinkToFit="1"/>
      <protection locked="0"/>
    </xf>
    <xf numFmtId="0" fontId="12" fillId="3" borderId="3" xfId="0" applyFont="1" applyFill="1" applyBorder="1" applyAlignment="1" applyProtection="1">
      <alignment horizontal="center" vertical="center" wrapText="1" shrinkToFit="1"/>
      <protection locked="0"/>
    </xf>
    <xf numFmtId="0" fontId="12" fillId="3" borderId="3" xfId="0" applyFont="1" applyFill="1" applyBorder="1" applyAlignment="1" applyProtection="1">
      <alignment vertical="center"/>
      <protection locked="0"/>
    </xf>
    <xf numFmtId="0" fontId="10" fillId="0" borderId="0" xfId="0" applyFont="1" applyFill="1" applyBorder="1" applyAlignment="1">
      <alignment horizontal="center" vertical="center"/>
    </xf>
    <xf numFmtId="0" fontId="9" fillId="2" borderId="1" xfId="0" applyFont="1" applyFill="1" applyBorder="1" applyAlignment="1" applyProtection="1">
      <alignment vertical="center"/>
      <protection locked="0"/>
    </xf>
    <xf numFmtId="0" fontId="9" fillId="2" borderId="2" xfId="0" applyFont="1" applyFill="1" applyBorder="1" applyAlignment="1" applyProtection="1">
      <alignment vertical="center"/>
      <protection locked="0"/>
    </xf>
    <xf numFmtId="0" fontId="9" fillId="2" borderId="3" xfId="0" applyFont="1" applyFill="1" applyBorder="1" applyAlignment="1" applyProtection="1">
      <alignment vertical="center"/>
      <protection locked="0"/>
    </xf>
    <xf numFmtId="0" fontId="9" fillId="3" borderId="2" xfId="0" applyFont="1" applyFill="1" applyBorder="1" applyAlignment="1" applyProtection="1">
      <alignment vertical="center"/>
      <protection locked="0"/>
    </xf>
    <xf numFmtId="0" fontId="9" fillId="3" borderId="2" xfId="0" applyFont="1" applyFill="1" applyBorder="1" applyAlignment="1" applyProtection="1">
      <alignment vertical="center" shrinkToFit="1"/>
      <protection locked="0"/>
    </xf>
    <xf numFmtId="0" fontId="9" fillId="2" borderId="1" xfId="0" applyFont="1" applyFill="1" applyBorder="1" applyAlignment="1">
      <alignment horizontal="center" vertical="center" wrapText="1" shrinkToFi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12" fillId="2" borderId="1" xfId="0" applyFont="1" applyFill="1" applyBorder="1" applyAlignment="1">
      <alignment horizontal="center" vertical="center" wrapText="1" shrinkToFi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4" xfId="0" applyFont="1" applyFill="1" applyBorder="1" applyAlignment="1">
      <alignment vertical="center"/>
    </xf>
    <xf numFmtId="0" fontId="12" fillId="2" borderId="11" xfId="0" applyFont="1" applyFill="1" applyBorder="1" applyAlignment="1">
      <alignment vertical="center"/>
    </xf>
    <xf numFmtId="179" fontId="12" fillId="0" borderId="29" xfId="0" applyNumberFormat="1" applyFont="1" applyFill="1" applyBorder="1" applyAlignment="1">
      <alignment vertical="center" shrinkToFit="1"/>
    </xf>
    <xf numFmtId="179" fontId="12" fillId="0" borderId="27" xfId="0" applyNumberFormat="1" applyFont="1" applyFill="1" applyBorder="1" applyAlignment="1">
      <alignment vertical="center" shrinkToFit="1"/>
    </xf>
    <xf numFmtId="0" fontId="9" fillId="6" borderId="1"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12" fillId="2" borderId="1" xfId="0" applyFont="1" applyFill="1" applyBorder="1" applyAlignment="1">
      <alignment vertical="center" shrinkToFit="1"/>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3" borderId="1" xfId="0" applyFont="1" applyFill="1" applyBorder="1" applyAlignment="1" applyProtection="1">
      <alignment vertical="center" shrinkToFit="1"/>
      <protection locked="0"/>
    </xf>
    <xf numFmtId="0" fontId="12" fillId="3" borderId="2" xfId="0" applyFont="1" applyFill="1" applyBorder="1" applyAlignment="1" applyProtection="1">
      <alignment vertical="center" shrinkToFit="1"/>
      <protection locked="0"/>
    </xf>
    <xf numFmtId="0" fontId="12" fillId="3" borderId="3" xfId="0" applyFont="1" applyFill="1" applyBorder="1" applyAlignment="1" applyProtection="1">
      <alignment vertical="center" shrinkToFit="1"/>
      <protection locked="0"/>
    </xf>
    <xf numFmtId="0" fontId="8" fillId="6" borderId="1"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12" xfId="0" applyFont="1" applyFill="1" applyBorder="1" applyAlignment="1">
      <alignment horizontal="center" vertical="center"/>
    </xf>
    <xf numFmtId="0" fontId="12" fillId="0" borderId="11" xfId="0" applyFont="1" applyFill="1" applyBorder="1" applyAlignment="1">
      <alignment horizontal="center" vertical="center"/>
    </xf>
    <xf numFmtId="49" fontId="6" fillId="3" borderId="11" xfId="0" applyNumberFormat="1" applyFont="1" applyFill="1" applyBorder="1" applyAlignment="1" applyProtection="1">
      <alignment horizontal="center" vertical="center" shrinkToFit="1"/>
      <protection locked="0"/>
    </xf>
    <xf numFmtId="49" fontId="6" fillId="3" borderId="8" xfId="0" applyNumberFormat="1" applyFont="1" applyFill="1" applyBorder="1" applyAlignment="1" applyProtection="1">
      <alignment horizontal="center" vertical="center" shrinkToFit="1"/>
      <protection locked="0"/>
    </xf>
    <xf numFmtId="49" fontId="6" fillId="3" borderId="12" xfId="0" applyNumberFormat="1" applyFont="1" applyFill="1" applyBorder="1" applyAlignment="1" applyProtection="1">
      <alignment horizontal="center" vertical="center" shrinkToFit="1"/>
      <protection locked="0"/>
    </xf>
    <xf numFmtId="0" fontId="9" fillId="3" borderId="1" xfId="0" applyFont="1" applyFill="1" applyBorder="1" applyAlignment="1" applyProtection="1">
      <alignment vertical="center" shrinkToFit="1"/>
      <protection locked="0"/>
    </xf>
    <xf numFmtId="0" fontId="9" fillId="3" borderId="3" xfId="0" applyFont="1" applyFill="1" applyBorder="1" applyAlignment="1" applyProtection="1">
      <alignment vertical="center" shrinkToFit="1"/>
      <protection locked="0"/>
    </xf>
    <xf numFmtId="0" fontId="12" fillId="3" borderId="1" xfId="0" applyFont="1" applyFill="1" applyBorder="1" applyAlignment="1" applyProtection="1">
      <alignment horizontal="center" vertical="center"/>
      <protection locked="0"/>
    </xf>
    <xf numFmtId="0" fontId="12" fillId="3" borderId="2"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12" fillId="2" borderId="1" xfId="0" applyFont="1" applyFill="1" applyBorder="1" applyAlignment="1">
      <alignment horizontal="center" vertical="center" shrinkToFit="1"/>
    </xf>
    <xf numFmtId="0" fontId="12" fillId="3" borderId="1" xfId="0" applyFont="1" applyFill="1" applyBorder="1" applyAlignment="1" applyProtection="1">
      <alignment horizontal="center" vertical="center" shrinkToFit="1"/>
      <protection locked="0"/>
    </xf>
    <xf numFmtId="0" fontId="12" fillId="3" borderId="2" xfId="0" applyFont="1" applyFill="1" applyBorder="1" applyAlignment="1" applyProtection="1">
      <alignment horizontal="center" vertical="center" shrinkToFit="1"/>
      <protection locked="0"/>
    </xf>
    <xf numFmtId="0" fontId="12" fillId="3" borderId="3" xfId="0" applyFont="1" applyFill="1" applyBorder="1" applyAlignment="1" applyProtection="1">
      <alignment horizontal="center" vertical="center" shrinkToFit="1"/>
      <protection locked="0"/>
    </xf>
    <xf numFmtId="0" fontId="22" fillId="5" borderId="38" xfId="0" applyFont="1" applyFill="1" applyBorder="1" applyAlignment="1">
      <alignment horizontal="center" vertical="center"/>
    </xf>
    <xf numFmtId="0" fontId="22" fillId="5" borderId="39" xfId="0" applyFont="1" applyFill="1" applyBorder="1" applyAlignment="1">
      <alignment horizontal="center" vertical="center"/>
    </xf>
    <xf numFmtId="179" fontId="22" fillId="0" borderId="8" xfId="0" applyNumberFormat="1" applyFont="1" applyFill="1" applyBorder="1" applyAlignment="1">
      <alignment vertical="center" shrinkToFit="1"/>
    </xf>
    <xf numFmtId="0" fontId="22" fillId="5" borderId="0" xfId="0" applyFont="1" applyFill="1" applyBorder="1" applyAlignment="1">
      <alignment horizontal="center" vertical="center"/>
    </xf>
    <xf numFmtId="0" fontId="22" fillId="5" borderId="10" xfId="0" applyFont="1" applyFill="1" applyBorder="1" applyAlignment="1">
      <alignment horizontal="center" vertical="center"/>
    </xf>
    <xf numFmtId="178" fontId="12" fillId="3" borderId="11" xfId="0" applyNumberFormat="1" applyFont="1" applyFill="1" applyBorder="1" applyAlignment="1" applyProtection="1">
      <alignment vertical="center" shrinkToFit="1"/>
      <protection locked="0"/>
    </xf>
    <xf numFmtId="178" fontId="12" fillId="3" borderId="8" xfId="0" applyNumberFormat="1" applyFont="1" applyFill="1" applyBorder="1" applyAlignment="1" applyProtection="1">
      <alignment vertical="center" shrinkToFit="1"/>
      <protection locked="0"/>
    </xf>
    <xf numFmtId="179" fontId="22" fillId="0" borderId="38" xfId="0" applyNumberFormat="1" applyFont="1" applyFill="1" applyBorder="1" applyAlignment="1">
      <alignment vertical="center" shrinkToFit="1"/>
    </xf>
    <xf numFmtId="0" fontId="9" fillId="0" borderId="31" xfId="0" applyFont="1" applyFill="1" applyBorder="1" applyAlignment="1">
      <alignment horizontal="center" vertical="center"/>
    </xf>
    <xf numFmtId="0" fontId="9" fillId="0" borderId="32" xfId="0" applyFont="1" applyFill="1" applyBorder="1" applyAlignment="1">
      <alignment horizontal="center" vertical="center"/>
    </xf>
    <xf numFmtId="0" fontId="12" fillId="2" borderId="4"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2" xfId="0" applyFont="1" applyFill="1" applyBorder="1" applyAlignment="1">
      <alignment horizontal="left" vertical="center" wrapText="1"/>
    </xf>
  </cellXfs>
  <cellStyles count="9">
    <cellStyle name="パーセント 2" xfId="2"/>
    <cellStyle name="パーセント 3" xfId="8"/>
    <cellStyle name="桁区切り" xfId="4" builtinId="6"/>
    <cellStyle name="桁区切り 2" xfId="1"/>
    <cellStyle name="桁区切り 3" xfId="6"/>
    <cellStyle name="標準" xfId="0" builtinId="0"/>
    <cellStyle name="標準 2" xfId="3"/>
    <cellStyle name="標準 3" xfId="5"/>
    <cellStyle name="標準 4" xfId="7"/>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175260</xdr:colOff>
          <xdr:row>9</xdr:row>
          <xdr:rowOff>251460</xdr:rowOff>
        </xdr:from>
        <xdr:to>
          <xdr:col>9</xdr:col>
          <xdr:colOff>22860</xdr:colOff>
          <xdr:row>11</xdr:row>
          <xdr:rowOff>22860</xdr:rowOff>
        </xdr:to>
        <xdr:sp macro="" textlink="">
          <xdr:nvSpPr>
            <xdr:cNvPr id="24634" name="Check Box 58" hidden="1">
              <a:extLst>
                <a:ext uri="{63B3BB69-23CF-44E3-9099-C40C66FF867C}">
                  <a14:compatExt spid="_x0000_s24634"/>
                </a:ext>
                <a:ext uri="{FF2B5EF4-FFF2-40B4-BE49-F238E27FC236}">
                  <a16:creationId xmlns="" xmlns:a16="http://schemas.microsoft.com/office/drawing/2014/main" id="{00000000-0008-0000-04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9</xdr:row>
          <xdr:rowOff>251460</xdr:rowOff>
        </xdr:from>
        <xdr:to>
          <xdr:col>25</xdr:col>
          <xdr:colOff>7620</xdr:colOff>
          <xdr:row>11</xdr:row>
          <xdr:rowOff>22860</xdr:rowOff>
        </xdr:to>
        <xdr:sp macro="" textlink="">
          <xdr:nvSpPr>
            <xdr:cNvPr id="24635" name="Check Box 59" hidden="1">
              <a:extLst>
                <a:ext uri="{63B3BB69-23CF-44E3-9099-C40C66FF867C}">
                  <a14:compatExt spid="_x0000_s24635"/>
                </a:ext>
                <a:ext uri="{FF2B5EF4-FFF2-40B4-BE49-F238E27FC236}">
                  <a16:creationId xmlns="" xmlns:a16="http://schemas.microsoft.com/office/drawing/2014/main" id="{00000000-0008-0000-04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xdr:row>
          <xdr:rowOff>220980</xdr:rowOff>
        </xdr:from>
        <xdr:to>
          <xdr:col>9</xdr:col>
          <xdr:colOff>22860</xdr:colOff>
          <xdr:row>12</xdr:row>
          <xdr:rowOff>22860</xdr:rowOff>
        </xdr:to>
        <xdr:sp macro="" textlink="">
          <xdr:nvSpPr>
            <xdr:cNvPr id="24689" name="Check Box 113" hidden="1">
              <a:extLst>
                <a:ext uri="{63B3BB69-23CF-44E3-9099-C40C66FF867C}">
                  <a14:compatExt spid="_x0000_s24689"/>
                </a:ext>
                <a:ext uri="{FF2B5EF4-FFF2-40B4-BE49-F238E27FC236}">
                  <a16:creationId xmlns="" xmlns:a16="http://schemas.microsoft.com/office/drawing/2014/main" id="{00000000-0008-0000-0400-00007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10</xdr:row>
          <xdr:rowOff>220980</xdr:rowOff>
        </xdr:from>
        <xdr:to>
          <xdr:col>25</xdr:col>
          <xdr:colOff>7620</xdr:colOff>
          <xdr:row>12</xdr:row>
          <xdr:rowOff>7620</xdr:rowOff>
        </xdr:to>
        <xdr:sp macro="" textlink="">
          <xdr:nvSpPr>
            <xdr:cNvPr id="24690" name="Check Box 114" hidden="1">
              <a:extLst>
                <a:ext uri="{63B3BB69-23CF-44E3-9099-C40C66FF867C}">
                  <a14:compatExt spid="_x0000_s24690"/>
                </a:ext>
                <a:ext uri="{FF2B5EF4-FFF2-40B4-BE49-F238E27FC236}">
                  <a16:creationId xmlns="" xmlns:a16="http://schemas.microsoft.com/office/drawing/2014/main" id="{00000000-0008-0000-0400-00007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161191</xdr:colOff>
      <xdr:row>24</xdr:row>
      <xdr:rowOff>7327</xdr:rowOff>
    </xdr:from>
    <xdr:to>
      <xdr:col>39</xdr:col>
      <xdr:colOff>14654</xdr:colOff>
      <xdr:row>26</xdr:row>
      <xdr:rowOff>7327</xdr:rowOff>
    </xdr:to>
    <xdr:cxnSp macro="">
      <xdr:nvCxnSpPr>
        <xdr:cNvPr id="6" name="直線コネクタ 5">
          <a:extLst>
            <a:ext uri="{FF2B5EF4-FFF2-40B4-BE49-F238E27FC236}">
              <a16:creationId xmlns="" xmlns:a16="http://schemas.microsoft.com/office/drawing/2014/main" id="{00000000-0008-0000-0400-000006000000}"/>
            </a:ext>
          </a:extLst>
        </xdr:cNvPr>
        <xdr:cNvCxnSpPr/>
      </xdr:nvCxnSpPr>
      <xdr:spPr>
        <a:xfrm>
          <a:off x="5143499" y="3817327"/>
          <a:ext cx="1707174" cy="37367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14653</xdr:colOff>
      <xdr:row>47</xdr:row>
      <xdr:rowOff>0</xdr:rowOff>
    </xdr:from>
    <xdr:to>
      <xdr:col>39</xdr:col>
      <xdr:colOff>0</xdr:colOff>
      <xdr:row>49</xdr:row>
      <xdr:rowOff>0</xdr:rowOff>
    </xdr:to>
    <xdr:cxnSp macro="">
      <xdr:nvCxnSpPr>
        <xdr:cNvPr id="8" name="直線コネクタ 7">
          <a:extLst>
            <a:ext uri="{FF2B5EF4-FFF2-40B4-BE49-F238E27FC236}">
              <a16:creationId xmlns="" xmlns:a16="http://schemas.microsoft.com/office/drawing/2014/main" id="{00000000-0008-0000-0400-000008000000}"/>
            </a:ext>
          </a:extLst>
        </xdr:cNvPr>
        <xdr:cNvCxnSpPr/>
      </xdr:nvCxnSpPr>
      <xdr:spPr>
        <a:xfrm>
          <a:off x="5165480" y="8110904"/>
          <a:ext cx="1670539" cy="35169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175260</xdr:colOff>
          <xdr:row>9</xdr:row>
          <xdr:rowOff>251460</xdr:rowOff>
        </xdr:from>
        <xdr:to>
          <xdr:col>9</xdr:col>
          <xdr:colOff>22860</xdr:colOff>
          <xdr:row>11</xdr:row>
          <xdr:rowOff>22860</xdr:rowOff>
        </xdr:to>
        <xdr:sp macro="" textlink="">
          <xdr:nvSpPr>
            <xdr:cNvPr id="98305" name="Check Box 1" hidden="1">
              <a:extLst>
                <a:ext uri="{63B3BB69-23CF-44E3-9099-C40C66FF867C}">
                  <a14:compatExt spid="_x0000_s98305"/>
                </a:ext>
                <a:ext uri="{FF2B5EF4-FFF2-40B4-BE49-F238E27FC236}">
                  <a16:creationId xmlns="" xmlns:a16="http://schemas.microsoft.com/office/drawing/2014/main" id="{00000000-0008-0000-0D00-000001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9</xdr:row>
          <xdr:rowOff>251460</xdr:rowOff>
        </xdr:from>
        <xdr:to>
          <xdr:col>25</xdr:col>
          <xdr:colOff>7620</xdr:colOff>
          <xdr:row>11</xdr:row>
          <xdr:rowOff>22860</xdr:rowOff>
        </xdr:to>
        <xdr:sp macro="" textlink="">
          <xdr:nvSpPr>
            <xdr:cNvPr id="98306" name="Check Box 2" hidden="1">
              <a:extLst>
                <a:ext uri="{63B3BB69-23CF-44E3-9099-C40C66FF867C}">
                  <a14:compatExt spid="_x0000_s98306"/>
                </a:ext>
                <a:ext uri="{FF2B5EF4-FFF2-40B4-BE49-F238E27FC236}">
                  <a16:creationId xmlns="" xmlns:a16="http://schemas.microsoft.com/office/drawing/2014/main" id="{00000000-0008-0000-0D00-000002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xdr:row>
          <xdr:rowOff>220980</xdr:rowOff>
        </xdr:from>
        <xdr:to>
          <xdr:col>9</xdr:col>
          <xdr:colOff>22860</xdr:colOff>
          <xdr:row>12</xdr:row>
          <xdr:rowOff>22860</xdr:rowOff>
        </xdr:to>
        <xdr:sp macro="" textlink="">
          <xdr:nvSpPr>
            <xdr:cNvPr id="98307" name="Check Box 3" hidden="1">
              <a:extLst>
                <a:ext uri="{63B3BB69-23CF-44E3-9099-C40C66FF867C}">
                  <a14:compatExt spid="_x0000_s98307"/>
                </a:ext>
                <a:ext uri="{FF2B5EF4-FFF2-40B4-BE49-F238E27FC236}">
                  <a16:creationId xmlns="" xmlns:a16="http://schemas.microsoft.com/office/drawing/2014/main" id="{00000000-0008-0000-0D00-000003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10</xdr:row>
          <xdr:rowOff>220980</xdr:rowOff>
        </xdr:from>
        <xdr:to>
          <xdr:col>25</xdr:col>
          <xdr:colOff>7620</xdr:colOff>
          <xdr:row>12</xdr:row>
          <xdr:rowOff>7620</xdr:rowOff>
        </xdr:to>
        <xdr:sp macro="" textlink="">
          <xdr:nvSpPr>
            <xdr:cNvPr id="98308" name="Check Box 4" hidden="1">
              <a:extLst>
                <a:ext uri="{63B3BB69-23CF-44E3-9099-C40C66FF867C}">
                  <a14:compatExt spid="_x0000_s98308"/>
                </a:ext>
                <a:ext uri="{FF2B5EF4-FFF2-40B4-BE49-F238E27FC236}">
                  <a16:creationId xmlns="" xmlns:a16="http://schemas.microsoft.com/office/drawing/2014/main" id="{00000000-0008-0000-0D00-000004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161191</xdr:colOff>
      <xdr:row>24</xdr:row>
      <xdr:rowOff>7327</xdr:rowOff>
    </xdr:from>
    <xdr:to>
      <xdr:col>39</xdr:col>
      <xdr:colOff>14654</xdr:colOff>
      <xdr:row>26</xdr:row>
      <xdr:rowOff>7327</xdr:rowOff>
    </xdr:to>
    <xdr:cxnSp macro="">
      <xdr:nvCxnSpPr>
        <xdr:cNvPr id="6" name="直線コネクタ 5">
          <a:extLst>
            <a:ext uri="{FF2B5EF4-FFF2-40B4-BE49-F238E27FC236}">
              <a16:creationId xmlns="" xmlns:a16="http://schemas.microsoft.com/office/drawing/2014/main" id="{00000000-0008-0000-0D00-000006000000}"/>
            </a:ext>
          </a:extLst>
        </xdr:cNvPr>
        <xdr:cNvCxnSpPr/>
      </xdr:nvCxnSpPr>
      <xdr:spPr>
        <a:xfrm>
          <a:off x="5190391" y="3179152"/>
          <a:ext cx="1739413" cy="3714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14653</xdr:colOff>
      <xdr:row>47</xdr:row>
      <xdr:rowOff>0</xdr:rowOff>
    </xdr:from>
    <xdr:to>
      <xdr:col>39</xdr:col>
      <xdr:colOff>0</xdr:colOff>
      <xdr:row>49</xdr:row>
      <xdr:rowOff>0</xdr:rowOff>
    </xdr:to>
    <xdr:cxnSp macro="">
      <xdr:nvCxnSpPr>
        <xdr:cNvPr id="7" name="直線コネクタ 6">
          <a:extLst>
            <a:ext uri="{FF2B5EF4-FFF2-40B4-BE49-F238E27FC236}">
              <a16:creationId xmlns="" xmlns:a16="http://schemas.microsoft.com/office/drawing/2014/main" id="{00000000-0008-0000-0D00-000007000000}"/>
            </a:ext>
          </a:extLst>
        </xdr:cNvPr>
        <xdr:cNvCxnSpPr/>
      </xdr:nvCxnSpPr>
      <xdr:spPr>
        <a:xfrm>
          <a:off x="5215303" y="7486650"/>
          <a:ext cx="1699847" cy="3524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175260</xdr:colOff>
          <xdr:row>9</xdr:row>
          <xdr:rowOff>251460</xdr:rowOff>
        </xdr:from>
        <xdr:to>
          <xdr:col>9</xdr:col>
          <xdr:colOff>22860</xdr:colOff>
          <xdr:row>11</xdr:row>
          <xdr:rowOff>22860</xdr:rowOff>
        </xdr:to>
        <xdr:sp macro="" textlink="">
          <xdr:nvSpPr>
            <xdr:cNvPr id="99329" name="Check Box 1" hidden="1">
              <a:extLst>
                <a:ext uri="{63B3BB69-23CF-44E3-9099-C40C66FF867C}">
                  <a14:compatExt spid="_x0000_s99329"/>
                </a:ext>
                <a:ext uri="{FF2B5EF4-FFF2-40B4-BE49-F238E27FC236}">
                  <a16:creationId xmlns="" xmlns:a16="http://schemas.microsoft.com/office/drawing/2014/main" id="{00000000-0008-0000-0E00-000001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9</xdr:row>
          <xdr:rowOff>251460</xdr:rowOff>
        </xdr:from>
        <xdr:to>
          <xdr:col>25</xdr:col>
          <xdr:colOff>7620</xdr:colOff>
          <xdr:row>11</xdr:row>
          <xdr:rowOff>22860</xdr:rowOff>
        </xdr:to>
        <xdr:sp macro="" textlink="">
          <xdr:nvSpPr>
            <xdr:cNvPr id="99330" name="Check Box 2" hidden="1">
              <a:extLst>
                <a:ext uri="{63B3BB69-23CF-44E3-9099-C40C66FF867C}">
                  <a14:compatExt spid="_x0000_s99330"/>
                </a:ext>
                <a:ext uri="{FF2B5EF4-FFF2-40B4-BE49-F238E27FC236}">
                  <a16:creationId xmlns="" xmlns:a16="http://schemas.microsoft.com/office/drawing/2014/main" id="{00000000-0008-0000-0E00-000002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xdr:row>
          <xdr:rowOff>220980</xdr:rowOff>
        </xdr:from>
        <xdr:to>
          <xdr:col>9</xdr:col>
          <xdr:colOff>22860</xdr:colOff>
          <xdr:row>12</xdr:row>
          <xdr:rowOff>22860</xdr:rowOff>
        </xdr:to>
        <xdr:sp macro="" textlink="">
          <xdr:nvSpPr>
            <xdr:cNvPr id="99331" name="Check Box 3" hidden="1">
              <a:extLst>
                <a:ext uri="{63B3BB69-23CF-44E3-9099-C40C66FF867C}">
                  <a14:compatExt spid="_x0000_s99331"/>
                </a:ext>
                <a:ext uri="{FF2B5EF4-FFF2-40B4-BE49-F238E27FC236}">
                  <a16:creationId xmlns="" xmlns:a16="http://schemas.microsoft.com/office/drawing/2014/main" id="{00000000-0008-0000-0E00-000003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10</xdr:row>
          <xdr:rowOff>220980</xdr:rowOff>
        </xdr:from>
        <xdr:to>
          <xdr:col>25</xdr:col>
          <xdr:colOff>7620</xdr:colOff>
          <xdr:row>12</xdr:row>
          <xdr:rowOff>7620</xdr:rowOff>
        </xdr:to>
        <xdr:sp macro="" textlink="">
          <xdr:nvSpPr>
            <xdr:cNvPr id="99332" name="Check Box 4" hidden="1">
              <a:extLst>
                <a:ext uri="{63B3BB69-23CF-44E3-9099-C40C66FF867C}">
                  <a14:compatExt spid="_x0000_s99332"/>
                </a:ext>
                <a:ext uri="{FF2B5EF4-FFF2-40B4-BE49-F238E27FC236}">
                  <a16:creationId xmlns="" xmlns:a16="http://schemas.microsoft.com/office/drawing/2014/main" id="{00000000-0008-0000-0E00-000004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161191</xdr:colOff>
      <xdr:row>24</xdr:row>
      <xdr:rowOff>7327</xdr:rowOff>
    </xdr:from>
    <xdr:to>
      <xdr:col>39</xdr:col>
      <xdr:colOff>14654</xdr:colOff>
      <xdr:row>26</xdr:row>
      <xdr:rowOff>7327</xdr:rowOff>
    </xdr:to>
    <xdr:cxnSp macro="">
      <xdr:nvCxnSpPr>
        <xdr:cNvPr id="6" name="直線コネクタ 5">
          <a:extLst>
            <a:ext uri="{FF2B5EF4-FFF2-40B4-BE49-F238E27FC236}">
              <a16:creationId xmlns="" xmlns:a16="http://schemas.microsoft.com/office/drawing/2014/main" id="{00000000-0008-0000-0E00-000006000000}"/>
            </a:ext>
          </a:extLst>
        </xdr:cNvPr>
        <xdr:cNvCxnSpPr/>
      </xdr:nvCxnSpPr>
      <xdr:spPr>
        <a:xfrm>
          <a:off x="5190391" y="3179152"/>
          <a:ext cx="1739413" cy="3714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14653</xdr:colOff>
      <xdr:row>47</xdr:row>
      <xdr:rowOff>0</xdr:rowOff>
    </xdr:from>
    <xdr:to>
      <xdr:col>39</xdr:col>
      <xdr:colOff>0</xdr:colOff>
      <xdr:row>49</xdr:row>
      <xdr:rowOff>0</xdr:rowOff>
    </xdr:to>
    <xdr:cxnSp macro="">
      <xdr:nvCxnSpPr>
        <xdr:cNvPr id="7" name="直線コネクタ 6">
          <a:extLst>
            <a:ext uri="{FF2B5EF4-FFF2-40B4-BE49-F238E27FC236}">
              <a16:creationId xmlns="" xmlns:a16="http://schemas.microsoft.com/office/drawing/2014/main" id="{00000000-0008-0000-0E00-000007000000}"/>
            </a:ext>
          </a:extLst>
        </xdr:cNvPr>
        <xdr:cNvCxnSpPr/>
      </xdr:nvCxnSpPr>
      <xdr:spPr>
        <a:xfrm>
          <a:off x="5215303" y="7486650"/>
          <a:ext cx="1699847" cy="3524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175260</xdr:colOff>
          <xdr:row>9</xdr:row>
          <xdr:rowOff>251460</xdr:rowOff>
        </xdr:from>
        <xdr:to>
          <xdr:col>9</xdr:col>
          <xdr:colOff>22860</xdr:colOff>
          <xdr:row>11</xdr:row>
          <xdr:rowOff>22860</xdr:rowOff>
        </xdr:to>
        <xdr:sp macro="" textlink="">
          <xdr:nvSpPr>
            <xdr:cNvPr id="100353" name="Check Box 1" hidden="1">
              <a:extLst>
                <a:ext uri="{63B3BB69-23CF-44E3-9099-C40C66FF867C}">
                  <a14:compatExt spid="_x0000_s100353"/>
                </a:ext>
                <a:ext uri="{FF2B5EF4-FFF2-40B4-BE49-F238E27FC236}">
                  <a16:creationId xmlns="" xmlns:a16="http://schemas.microsoft.com/office/drawing/2014/main" id="{00000000-0008-0000-0F00-000001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9</xdr:row>
          <xdr:rowOff>251460</xdr:rowOff>
        </xdr:from>
        <xdr:to>
          <xdr:col>25</xdr:col>
          <xdr:colOff>7620</xdr:colOff>
          <xdr:row>11</xdr:row>
          <xdr:rowOff>22860</xdr:rowOff>
        </xdr:to>
        <xdr:sp macro="" textlink="">
          <xdr:nvSpPr>
            <xdr:cNvPr id="100354" name="Check Box 2" hidden="1">
              <a:extLst>
                <a:ext uri="{63B3BB69-23CF-44E3-9099-C40C66FF867C}">
                  <a14:compatExt spid="_x0000_s100354"/>
                </a:ext>
                <a:ext uri="{FF2B5EF4-FFF2-40B4-BE49-F238E27FC236}">
                  <a16:creationId xmlns="" xmlns:a16="http://schemas.microsoft.com/office/drawing/2014/main" id="{00000000-0008-0000-0F00-000002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xdr:row>
          <xdr:rowOff>220980</xdr:rowOff>
        </xdr:from>
        <xdr:to>
          <xdr:col>9</xdr:col>
          <xdr:colOff>22860</xdr:colOff>
          <xdr:row>12</xdr:row>
          <xdr:rowOff>22860</xdr:rowOff>
        </xdr:to>
        <xdr:sp macro="" textlink="">
          <xdr:nvSpPr>
            <xdr:cNvPr id="100355" name="Check Box 3" hidden="1">
              <a:extLst>
                <a:ext uri="{63B3BB69-23CF-44E3-9099-C40C66FF867C}">
                  <a14:compatExt spid="_x0000_s100355"/>
                </a:ext>
                <a:ext uri="{FF2B5EF4-FFF2-40B4-BE49-F238E27FC236}">
                  <a16:creationId xmlns="" xmlns:a16="http://schemas.microsoft.com/office/drawing/2014/main" id="{00000000-0008-0000-0F00-000003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10</xdr:row>
          <xdr:rowOff>220980</xdr:rowOff>
        </xdr:from>
        <xdr:to>
          <xdr:col>25</xdr:col>
          <xdr:colOff>7620</xdr:colOff>
          <xdr:row>12</xdr:row>
          <xdr:rowOff>7620</xdr:rowOff>
        </xdr:to>
        <xdr:sp macro="" textlink="">
          <xdr:nvSpPr>
            <xdr:cNvPr id="100356" name="Check Box 4" hidden="1">
              <a:extLst>
                <a:ext uri="{63B3BB69-23CF-44E3-9099-C40C66FF867C}">
                  <a14:compatExt spid="_x0000_s100356"/>
                </a:ext>
                <a:ext uri="{FF2B5EF4-FFF2-40B4-BE49-F238E27FC236}">
                  <a16:creationId xmlns="" xmlns:a16="http://schemas.microsoft.com/office/drawing/2014/main" id="{00000000-0008-0000-0F00-000004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161191</xdr:colOff>
      <xdr:row>24</xdr:row>
      <xdr:rowOff>7327</xdr:rowOff>
    </xdr:from>
    <xdr:to>
      <xdr:col>39</xdr:col>
      <xdr:colOff>14654</xdr:colOff>
      <xdr:row>26</xdr:row>
      <xdr:rowOff>7327</xdr:rowOff>
    </xdr:to>
    <xdr:cxnSp macro="">
      <xdr:nvCxnSpPr>
        <xdr:cNvPr id="6" name="直線コネクタ 5">
          <a:extLst>
            <a:ext uri="{FF2B5EF4-FFF2-40B4-BE49-F238E27FC236}">
              <a16:creationId xmlns="" xmlns:a16="http://schemas.microsoft.com/office/drawing/2014/main" id="{00000000-0008-0000-0F00-000006000000}"/>
            </a:ext>
          </a:extLst>
        </xdr:cNvPr>
        <xdr:cNvCxnSpPr/>
      </xdr:nvCxnSpPr>
      <xdr:spPr>
        <a:xfrm>
          <a:off x="5190391" y="3179152"/>
          <a:ext cx="1739413" cy="3714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14653</xdr:colOff>
      <xdr:row>47</xdr:row>
      <xdr:rowOff>0</xdr:rowOff>
    </xdr:from>
    <xdr:to>
      <xdr:col>39</xdr:col>
      <xdr:colOff>0</xdr:colOff>
      <xdr:row>49</xdr:row>
      <xdr:rowOff>0</xdr:rowOff>
    </xdr:to>
    <xdr:cxnSp macro="">
      <xdr:nvCxnSpPr>
        <xdr:cNvPr id="7" name="直線コネクタ 6">
          <a:extLst>
            <a:ext uri="{FF2B5EF4-FFF2-40B4-BE49-F238E27FC236}">
              <a16:creationId xmlns="" xmlns:a16="http://schemas.microsoft.com/office/drawing/2014/main" id="{00000000-0008-0000-0F00-000007000000}"/>
            </a:ext>
          </a:extLst>
        </xdr:cNvPr>
        <xdr:cNvCxnSpPr/>
      </xdr:nvCxnSpPr>
      <xdr:spPr>
        <a:xfrm>
          <a:off x="5215303" y="7486650"/>
          <a:ext cx="1699847" cy="3524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175260</xdr:colOff>
          <xdr:row>9</xdr:row>
          <xdr:rowOff>251460</xdr:rowOff>
        </xdr:from>
        <xdr:to>
          <xdr:col>9</xdr:col>
          <xdr:colOff>22860</xdr:colOff>
          <xdr:row>11</xdr:row>
          <xdr:rowOff>22860</xdr:rowOff>
        </xdr:to>
        <xdr:sp macro="" textlink="">
          <xdr:nvSpPr>
            <xdr:cNvPr id="101377" name="Check Box 1" hidden="1">
              <a:extLst>
                <a:ext uri="{63B3BB69-23CF-44E3-9099-C40C66FF867C}">
                  <a14:compatExt spid="_x0000_s101377"/>
                </a:ext>
                <a:ext uri="{FF2B5EF4-FFF2-40B4-BE49-F238E27FC236}">
                  <a16:creationId xmlns="" xmlns:a16="http://schemas.microsoft.com/office/drawing/2014/main" id="{00000000-0008-0000-1000-00000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9</xdr:row>
          <xdr:rowOff>251460</xdr:rowOff>
        </xdr:from>
        <xdr:to>
          <xdr:col>25</xdr:col>
          <xdr:colOff>7620</xdr:colOff>
          <xdr:row>11</xdr:row>
          <xdr:rowOff>22860</xdr:rowOff>
        </xdr:to>
        <xdr:sp macro="" textlink="">
          <xdr:nvSpPr>
            <xdr:cNvPr id="101378" name="Check Box 2" hidden="1">
              <a:extLst>
                <a:ext uri="{63B3BB69-23CF-44E3-9099-C40C66FF867C}">
                  <a14:compatExt spid="_x0000_s101378"/>
                </a:ext>
                <a:ext uri="{FF2B5EF4-FFF2-40B4-BE49-F238E27FC236}">
                  <a16:creationId xmlns="" xmlns:a16="http://schemas.microsoft.com/office/drawing/2014/main" id="{00000000-0008-0000-1000-000002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xdr:row>
          <xdr:rowOff>220980</xdr:rowOff>
        </xdr:from>
        <xdr:to>
          <xdr:col>9</xdr:col>
          <xdr:colOff>22860</xdr:colOff>
          <xdr:row>12</xdr:row>
          <xdr:rowOff>22860</xdr:rowOff>
        </xdr:to>
        <xdr:sp macro="" textlink="">
          <xdr:nvSpPr>
            <xdr:cNvPr id="101379" name="Check Box 3" hidden="1">
              <a:extLst>
                <a:ext uri="{63B3BB69-23CF-44E3-9099-C40C66FF867C}">
                  <a14:compatExt spid="_x0000_s101379"/>
                </a:ext>
                <a:ext uri="{FF2B5EF4-FFF2-40B4-BE49-F238E27FC236}">
                  <a16:creationId xmlns="" xmlns:a16="http://schemas.microsoft.com/office/drawing/2014/main" id="{00000000-0008-0000-1000-000003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10</xdr:row>
          <xdr:rowOff>220980</xdr:rowOff>
        </xdr:from>
        <xdr:to>
          <xdr:col>25</xdr:col>
          <xdr:colOff>7620</xdr:colOff>
          <xdr:row>12</xdr:row>
          <xdr:rowOff>7620</xdr:rowOff>
        </xdr:to>
        <xdr:sp macro="" textlink="">
          <xdr:nvSpPr>
            <xdr:cNvPr id="101380" name="Check Box 4" hidden="1">
              <a:extLst>
                <a:ext uri="{63B3BB69-23CF-44E3-9099-C40C66FF867C}">
                  <a14:compatExt spid="_x0000_s101380"/>
                </a:ext>
                <a:ext uri="{FF2B5EF4-FFF2-40B4-BE49-F238E27FC236}">
                  <a16:creationId xmlns="" xmlns:a16="http://schemas.microsoft.com/office/drawing/2014/main" id="{00000000-0008-0000-1000-000004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161191</xdr:colOff>
      <xdr:row>24</xdr:row>
      <xdr:rowOff>7327</xdr:rowOff>
    </xdr:from>
    <xdr:to>
      <xdr:col>39</xdr:col>
      <xdr:colOff>14654</xdr:colOff>
      <xdr:row>26</xdr:row>
      <xdr:rowOff>7327</xdr:rowOff>
    </xdr:to>
    <xdr:cxnSp macro="">
      <xdr:nvCxnSpPr>
        <xdr:cNvPr id="6" name="直線コネクタ 5">
          <a:extLst>
            <a:ext uri="{FF2B5EF4-FFF2-40B4-BE49-F238E27FC236}">
              <a16:creationId xmlns="" xmlns:a16="http://schemas.microsoft.com/office/drawing/2014/main" id="{00000000-0008-0000-1000-000006000000}"/>
            </a:ext>
          </a:extLst>
        </xdr:cNvPr>
        <xdr:cNvCxnSpPr/>
      </xdr:nvCxnSpPr>
      <xdr:spPr>
        <a:xfrm>
          <a:off x="5190391" y="3179152"/>
          <a:ext cx="1739413" cy="3714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14653</xdr:colOff>
      <xdr:row>47</xdr:row>
      <xdr:rowOff>0</xdr:rowOff>
    </xdr:from>
    <xdr:to>
      <xdr:col>39</xdr:col>
      <xdr:colOff>0</xdr:colOff>
      <xdr:row>49</xdr:row>
      <xdr:rowOff>0</xdr:rowOff>
    </xdr:to>
    <xdr:cxnSp macro="">
      <xdr:nvCxnSpPr>
        <xdr:cNvPr id="7" name="直線コネクタ 6">
          <a:extLst>
            <a:ext uri="{FF2B5EF4-FFF2-40B4-BE49-F238E27FC236}">
              <a16:creationId xmlns="" xmlns:a16="http://schemas.microsoft.com/office/drawing/2014/main" id="{00000000-0008-0000-1000-000007000000}"/>
            </a:ext>
          </a:extLst>
        </xdr:cNvPr>
        <xdr:cNvCxnSpPr/>
      </xdr:nvCxnSpPr>
      <xdr:spPr>
        <a:xfrm>
          <a:off x="5215303" y="7486650"/>
          <a:ext cx="1699847" cy="3524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175260</xdr:colOff>
          <xdr:row>9</xdr:row>
          <xdr:rowOff>251460</xdr:rowOff>
        </xdr:from>
        <xdr:to>
          <xdr:col>9</xdr:col>
          <xdr:colOff>22860</xdr:colOff>
          <xdr:row>11</xdr:row>
          <xdr:rowOff>22860</xdr:rowOff>
        </xdr:to>
        <xdr:sp macro="" textlink="">
          <xdr:nvSpPr>
            <xdr:cNvPr id="102401" name="Check Box 1" hidden="1">
              <a:extLst>
                <a:ext uri="{63B3BB69-23CF-44E3-9099-C40C66FF867C}">
                  <a14:compatExt spid="_x0000_s102401"/>
                </a:ext>
                <a:ext uri="{FF2B5EF4-FFF2-40B4-BE49-F238E27FC236}">
                  <a16:creationId xmlns="" xmlns:a16="http://schemas.microsoft.com/office/drawing/2014/main" id="{00000000-0008-0000-1100-000001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9</xdr:row>
          <xdr:rowOff>251460</xdr:rowOff>
        </xdr:from>
        <xdr:to>
          <xdr:col>25</xdr:col>
          <xdr:colOff>7620</xdr:colOff>
          <xdr:row>11</xdr:row>
          <xdr:rowOff>22860</xdr:rowOff>
        </xdr:to>
        <xdr:sp macro="" textlink="">
          <xdr:nvSpPr>
            <xdr:cNvPr id="102402" name="Check Box 2" hidden="1">
              <a:extLst>
                <a:ext uri="{63B3BB69-23CF-44E3-9099-C40C66FF867C}">
                  <a14:compatExt spid="_x0000_s102402"/>
                </a:ext>
                <a:ext uri="{FF2B5EF4-FFF2-40B4-BE49-F238E27FC236}">
                  <a16:creationId xmlns="" xmlns:a16="http://schemas.microsoft.com/office/drawing/2014/main" id="{00000000-0008-0000-1100-000002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xdr:row>
          <xdr:rowOff>220980</xdr:rowOff>
        </xdr:from>
        <xdr:to>
          <xdr:col>9</xdr:col>
          <xdr:colOff>22860</xdr:colOff>
          <xdr:row>12</xdr:row>
          <xdr:rowOff>22860</xdr:rowOff>
        </xdr:to>
        <xdr:sp macro="" textlink="">
          <xdr:nvSpPr>
            <xdr:cNvPr id="102403" name="Check Box 3" hidden="1">
              <a:extLst>
                <a:ext uri="{63B3BB69-23CF-44E3-9099-C40C66FF867C}">
                  <a14:compatExt spid="_x0000_s102403"/>
                </a:ext>
                <a:ext uri="{FF2B5EF4-FFF2-40B4-BE49-F238E27FC236}">
                  <a16:creationId xmlns="" xmlns:a16="http://schemas.microsoft.com/office/drawing/2014/main" id="{00000000-0008-0000-1100-000003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10</xdr:row>
          <xdr:rowOff>220980</xdr:rowOff>
        </xdr:from>
        <xdr:to>
          <xdr:col>25</xdr:col>
          <xdr:colOff>7620</xdr:colOff>
          <xdr:row>12</xdr:row>
          <xdr:rowOff>7620</xdr:rowOff>
        </xdr:to>
        <xdr:sp macro="" textlink="">
          <xdr:nvSpPr>
            <xdr:cNvPr id="102404" name="Check Box 4" hidden="1">
              <a:extLst>
                <a:ext uri="{63B3BB69-23CF-44E3-9099-C40C66FF867C}">
                  <a14:compatExt spid="_x0000_s102404"/>
                </a:ext>
                <a:ext uri="{FF2B5EF4-FFF2-40B4-BE49-F238E27FC236}">
                  <a16:creationId xmlns="" xmlns:a16="http://schemas.microsoft.com/office/drawing/2014/main" id="{00000000-0008-0000-1100-000004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161191</xdr:colOff>
      <xdr:row>24</xdr:row>
      <xdr:rowOff>7327</xdr:rowOff>
    </xdr:from>
    <xdr:to>
      <xdr:col>39</xdr:col>
      <xdr:colOff>14654</xdr:colOff>
      <xdr:row>26</xdr:row>
      <xdr:rowOff>7327</xdr:rowOff>
    </xdr:to>
    <xdr:cxnSp macro="">
      <xdr:nvCxnSpPr>
        <xdr:cNvPr id="6" name="直線コネクタ 5">
          <a:extLst>
            <a:ext uri="{FF2B5EF4-FFF2-40B4-BE49-F238E27FC236}">
              <a16:creationId xmlns="" xmlns:a16="http://schemas.microsoft.com/office/drawing/2014/main" id="{00000000-0008-0000-1100-000006000000}"/>
            </a:ext>
          </a:extLst>
        </xdr:cNvPr>
        <xdr:cNvCxnSpPr/>
      </xdr:nvCxnSpPr>
      <xdr:spPr>
        <a:xfrm>
          <a:off x="5190391" y="3179152"/>
          <a:ext cx="1739413" cy="3714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14653</xdr:colOff>
      <xdr:row>47</xdr:row>
      <xdr:rowOff>0</xdr:rowOff>
    </xdr:from>
    <xdr:to>
      <xdr:col>39</xdr:col>
      <xdr:colOff>0</xdr:colOff>
      <xdr:row>49</xdr:row>
      <xdr:rowOff>0</xdr:rowOff>
    </xdr:to>
    <xdr:cxnSp macro="">
      <xdr:nvCxnSpPr>
        <xdr:cNvPr id="7" name="直線コネクタ 6">
          <a:extLst>
            <a:ext uri="{FF2B5EF4-FFF2-40B4-BE49-F238E27FC236}">
              <a16:creationId xmlns="" xmlns:a16="http://schemas.microsoft.com/office/drawing/2014/main" id="{00000000-0008-0000-1100-000007000000}"/>
            </a:ext>
          </a:extLst>
        </xdr:cNvPr>
        <xdr:cNvCxnSpPr/>
      </xdr:nvCxnSpPr>
      <xdr:spPr>
        <a:xfrm>
          <a:off x="5215303" y="7486650"/>
          <a:ext cx="1699847" cy="3524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175260</xdr:colOff>
          <xdr:row>9</xdr:row>
          <xdr:rowOff>251460</xdr:rowOff>
        </xdr:from>
        <xdr:to>
          <xdr:col>9</xdr:col>
          <xdr:colOff>22860</xdr:colOff>
          <xdr:row>11</xdr:row>
          <xdr:rowOff>22860</xdr:rowOff>
        </xdr:to>
        <xdr:sp macro="" textlink="">
          <xdr:nvSpPr>
            <xdr:cNvPr id="103425" name="Check Box 1" hidden="1">
              <a:extLst>
                <a:ext uri="{63B3BB69-23CF-44E3-9099-C40C66FF867C}">
                  <a14:compatExt spid="_x0000_s103425"/>
                </a:ext>
                <a:ext uri="{FF2B5EF4-FFF2-40B4-BE49-F238E27FC236}">
                  <a16:creationId xmlns="" xmlns:a16="http://schemas.microsoft.com/office/drawing/2014/main" id="{00000000-0008-0000-1200-000001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9</xdr:row>
          <xdr:rowOff>251460</xdr:rowOff>
        </xdr:from>
        <xdr:to>
          <xdr:col>25</xdr:col>
          <xdr:colOff>7620</xdr:colOff>
          <xdr:row>11</xdr:row>
          <xdr:rowOff>22860</xdr:rowOff>
        </xdr:to>
        <xdr:sp macro="" textlink="">
          <xdr:nvSpPr>
            <xdr:cNvPr id="103426" name="Check Box 2" hidden="1">
              <a:extLst>
                <a:ext uri="{63B3BB69-23CF-44E3-9099-C40C66FF867C}">
                  <a14:compatExt spid="_x0000_s103426"/>
                </a:ext>
                <a:ext uri="{FF2B5EF4-FFF2-40B4-BE49-F238E27FC236}">
                  <a16:creationId xmlns="" xmlns:a16="http://schemas.microsoft.com/office/drawing/2014/main" id="{00000000-0008-0000-1200-000002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xdr:row>
          <xdr:rowOff>220980</xdr:rowOff>
        </xdr:from>
        <xdr:to>
          <xdr:col>9</xdr:col>
          <xdr:colOff>22860</xdr:colOff>
          <xdr:row>12</xdr:row>
          <xdr:rowOff>22860</xdr:rowOff>
        </xdr:to>
        <xdr:sp macro="" textlink="">
          <xdr:nvSpPr>
            <xdr:cNvPr id="103427" name="Check Box 3" hidden="1">
              <a:extLst>
                <a:ext uri="{63B3BB69-23CF-44E3-9099-C40C66FF867C}">
                  <a14:compatExt spid="_x0000_s103427"/>
                </a:ext>
                <a:ext uri="{FF2B5EF4-FFF2-40B4-BE49-F238E27FC236}">
                  <a16:creationId xmlns="" xmlns:a16="http://schemas.microsoft.com/office/drawing/2014/main" id="{00000000-0008-0000-1200-000003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10</xdr:row>
          <xdr:rowOff>220980</xdr:rowOff>
        </xdr:from>
        <xdr:to>
          <xdr:col>25</xdr:col>
          <xdr:colOff>7620</xdr:colOff>
          <xdr:row>12</xdr:row>
          <xdr:rowOff>7620</xdr:rowOff>
        </xdr:to>
        <xdr:sp macro="" textlink="">
          <xdr:nvSpPr>
            <xdr:cNvPr id="103428" name="Check Box 4" hidden="1">
              <a:extLst>
                <a:ext uri="{63B3BB69-23CF-44E3-9099-C40C66FF867C}">
                  <a14:compatExt spid="_x0000_s103428"/>
                </a:ext>
                <a:ext uri="{FF2B5EF4-FFF2-40B4-BE49-F238E27FC236}">
                  <a16:creationId xmlns="" xmlns:a16="http://schemas.microsoft.com/office/drawing/2014/main" id="{00000000-0008-0000-1200-000004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161191</xdr:colOff>
      <xdr:row>24</xdr:row>
      <xdr:rowOff>7327</xdr:rowOff>
    </xdr:from>
    <xdr:to>
      <xdr:col>39</xdr:col>
      <xdr:colOff>14654</xdr:colOff>
      <xdr:row>26</xdr:row>
      <xdr:rowOff>7327</xdr:rowOff>
    </xdr:to>
    <xdr:cxnSp macro="">
      <xdr:nvCxnSpPr>
        <xdr:cNvPr id="6" name="直線コネクタ 5">
          <a:extLst>
            <a:ext uri="{FF2B5EF4-FFF2-40B4-BE49-F238E27FC236}">
              <a16:creationId xmlns="" xmlns:a16="http://schemas.microsoft.com/office/drawing/2014/main" id="{00000000-0008-0000-1200-000006000000}"/>
            </a:ext>
          </a:extLst>
        </xdr:cNvPr>
        <xdr:cNvCxnSpPr/>
      </xdr:nvCxnSpPr>
      <xdr:spPr>
        <a:xfrm>
          <a:off x="5190391" y="3179152"/>
          <a:ext cx="1739413" cy="3714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14653</xdr:colOff>
      <xdr:row>47</xdr:row>
      <xdr:rowOff>0</xdr:rowOff>
    </xdr:from>
    <xdr:to>
      <xdr:col>39</xdr:col>
      <xdr:colOff>0</xdr:colOff>
      <xdr:row>49</xdr:row>
      <xdr:rowOff>0</xdr:rowOff>
    </xdr:to>
    <xdr:cxnSp macro="">
      <xdr:nvCxnSpPr>
        <xdr:cNvPr id="7" name="直線コネクタ 6">
          <a:extLst>
            <a:ext uri="{FF2B5EF4-FFF2-40B4-BE49-F238E27FC236}">
              <a16:creationId xmlns="" xmlns:a16="http://schemas.microsoft.com/office/drawing/2014/main" id="{00000000-0008-0000-1200-000007000000}"/>
            </a:ext>
          </a:extLst>
        </xdr:cNvPr>
        <xdr:cNvCxnSpPr/>
      </xdr:nvCxnSpPr>
      <xdr:spPr>
        <a:xfrm>
          <a:off x="5215303" y="7486650"/>
          <a:ext cx="1699847" cy="3524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175260</xdr:colOff>
          <xdr:row>9</xdr:row>
          <xdr:rowOff>251460</xdr:rowOff>
        </xdr:from>
        <xdr:to>
          <xdr:col>9</xdr:col>
          <xdr:colOff>22860</xdr:colOff>
          <xdr:row>11</xdr:row>
          <xdr:rowOff>22860</xdr:rowOff>
        </xdr:to>
        <xdr:sp macro="" textlink="">
          <xdr:nvSpPr>
            <xdr:cNvPr id="104449" name="Check Box 1" hidden="1">
              <a:extLst>
                <a:ext uri="{63B3BB69-23CF-44E3-9099-C40C66FF867C}">
                  <a14:compatExt spid="_x0000_s104449"/>
                </a:ext>
                <a:ext uri="{FF2B5EF4-FFF2-40B4-BE49-F238E27FC236}">
                  <a16:creationId xmlns="" xmlns:a16="http://schemas.microsoft.com/office/drawing/2014/main" id="{00000000-0008-0000-1300-000001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9</xdr:row>
          <xdr:rowOff>251460</xdr:rowOff>
        </xdr:from>
        <xdr:to>
          <xdr:col>25</xdr:col>
          <xdr:colOff>7620</xdr:colOff>
          <xdr:row>11</xdr:row>
          <xdr:rowOff>22860</xdr:rowOff>
        </xdr:to>
        <xdr:sp macro="" textlink="">
          <xdr:nvSpPr>
            <xdr:cNvPr id="104450" name="Check Box 2" hidden="1">
              <a:extLst>
                <a:ext uri="{63B3BB69-23CF-44E3-9099-C40C66FF867C}">
                  <a14:compatExt spid="_x0000_s104450"/>
                </a:ext>
                <a:ext uri="{FF2B5EF4-FFF2-40B4-BE49-F238E27FC236}">
                  <a16:creationId xmlns="" xmlns:a16="http://schemas.microsoft.com/office/drawing/2014/main" id="{00000000-0008-0000-1300-000002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xdr:row>
          <xdr:rowOff>220980</xdr:rowOff>
        </xdr:from>
        <xdr:to>
          <xdr:col>9</xdr:col>
          <xdr:colOff>22860</xdr:colOff>
          <xdr:row>12</xdr:row>
          <xdr:rowOff>22860</xdr:rowOff>
        </xdr:to>
        <xdr:sp macro="" textlink="">
          <xdr:nvSpPr>
            <xdr:cNvPr id="104451" name="Check Box 3" hidden="1">
              <a:extLst>
                <a:ext uri="{63B3BB69-23CF-44E3-9099-C40C66FF867C}">
                  <a14:compatExt spid="_x0000_s104451"/>
                </a:ext>
                <a:ext uri="{FF2B5EF4-FFF2-40B4-BE49-F238E27FC236}">
                  <a16:creationId xmlns="" xmlns:a16="http://schemas.microsoft.com/office/drawing/2014/main" id="{00000000-0008-0000-1300-000003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10</xdr:row>
          <xdr:rowOff>220980</xdr:rowOff>
        </xdr:from>
        <xdr:to>
          <xdr:col>25</xdr:col>
          <xdr:colOff>7620</xdr:colOff>
          <xdr:row>12</xdr:row>
          <xdr:rowOff>7620</xdr:rowOff>
        </xdr:to>
        <xdr:sp macro="" textlink="">
          <xdr:nvSpPr>
            <xdr:cNvPr id="104452" name="Check Box 4" hidden="1">
              <a:extLst>
                <a:ext uri="{63B3BB69-23CF-44E3-9099-C40C66FF867C}">
                  <a14:compatExt spid="_x0000_s104452"/>
                </a:ext>
                <a:ext uri="{FF2B5EF4-FFF2-40B4-BE49-F238E27FC236}">
                  <a16:creationId xmlns="" xmlns:a16="http://schemas.microsoft.com/office/drawing/2014/main" id="{00000000-0008-0000-1300-000004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161191</xdr:colOff>
      <xdr:row>24</xdr:row>
      <xdr:rowOff>7327</xdr:rowOff>
    </xdr:from>
    <xdr:to>
      <xdr:col>39</xdr:col>
      <xdr:colOff>14654</xdr:colOff>
      <xdr:row>26</xdr:row>
      <xdr:rowOff>7327</xdr:rowOff>
    </xdr:to>
    <xdr:cxnSp macro="">
      <xdr:nvCxnSpPr>
        <xdr:cNvPr id="6" name="直線コネクタ 5">
          <a:extLst>
            <a:ext uri="{FF2B5EF4-FFF2-40B4-BE49-F238E27FC236}">
              <a16:creationId xmlns="" xmlns:a16="http://schemas.microsoft.com/office/drawing/2014/main" id="{00000000-0008-0000-1300-000006000000}"/>
            </a:ext>
          </a:extLst>
        </xdr:cNvPr>
        <xdr:cNvCxnSpPr/>
      </xdr:nvCxnSpPr>
      <xdr:spPr>
        <a:xfrm>
          <a:off x="5190391" y="3179152"/>
          <a:ext cx="1739413" cy="3714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14653</xdr:colOff>
      <xdr:row>47</xdr:row>
      <xdr:rowOff>0</xdr:rowOff>
    </xdr:from>
    <xdr:to>
      <xdr:col>39</xdr:col>
      <xdr:colOff>0</xdr:colOff>
      <xdr:row>49</xdr:row>
      <xdr:rowOff>0</xdr:rowOff>
    </xdr:to>
    <xdr:cxnSp macro="">
      <xdr:nvCxnSpPr>
        <xdr:cNvPr id="7" name="直線コネクタ 6">
          <a:extLst>
            <a:ext uri="{FF2B5EF4-FFF2-40B4-BE49-F238E27FC236}">
              <a16:creationId xmlns="" xmlns:a16="http://schemas.microsoft.com/office/drawing/2014/main" id="{00000000-0008-0000-1300-000007000000}"/>
            </a:ext>
          </a:extLst>
        </xdr:cNvPr>
        <xdr:cNvCxnSpPr/>
      </xdr:nvCxnSpPr>
      <xdr:spPr>
        <a:xfrm>
          <a:off x="5215303" y="7486650"/>
          <a:ext cx="1699847" cy="3524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175260</xdr:colOff>
          <xdr:row>9</xdr:row>
          <xdr:rowOff>251460</xdr:rowOff>
        </xdr:from>
        <xdr:to>
          <xdr:col>9</xdr:col>
          <xdr:colOff>22860</xdr:colOff>
          <xdr:row>11</xdr:row>
          <xdr:rowOff>22860</xdr:rowOff>
        </xdr:to>
        <xdr:sp macro="" textlink="">
          <xdr:nvSpPr>
            <xdr:cNvPr id="105473" name="Check Box 1" hidden="1">
              <a:extLst>
                <a:ext uri="{63B3BB69-23CF-44E3-9099-C40C66FF867C}">
                  <a14:compatExt spid="_x0000_s105473"/>
                </a:ext>
                <a:ext uri="{FF2B5EF4-FFF2-40B4-BE49-F238E27FC236}">
                  <a16:creationId xmlns="" xmlns:a16="http://schemas.microsoft.com/office/drawing/2014/main" id="{00000000-0008-0000-1400-000001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9</xdr:row>
          <xdr:rowOff>251460</xdr:rowOff>
        </xdr:from>
        <xdr:to>
          <xdr:col>25</xdr:col>
          <xdr:colOff>7620</xdr:colOff>
          <xdr:row>11</xdr:row>
          <xdr:rowOff>22860</xdr:rowOff>
        </xdr:to>
        <xdr:sp macro="" textlink="">
          <xdr:nvSpPr>
            <xdr:cNvPr id="105474" name="Check Box 2" hidden="1">
              <a:extLst>
                <a:ext uri="{63B3BB69-23CF-44E3-9099-C40C66FF867C}">
                  <a14:compatExt spid="_x0000_s105474"/>
                </a:ext>
                <a:ext uri="{FF2B5EF4-FFF2-40B4-BE49-F238E27FC236}">
                  <a16:creationId xmlns="" xmlns:a16="http://schemas.microsoft.com/office/drawing/2014/main" id="{00000000-0008-0000-1400-000002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xdr:row>
          <xdr:rowOff>220980</xdr:rowOff>
        </xdr:from>
        <xdr:to>
          <xdr:col>9</xdr:col>
          <xdr:colOff>22860</xdr:colOff>
          <xdr:row>12</xdr:row>
          <xdr:rowOff>22860</xdr:rowOff>
        </xdr:to>
        <xdr:sp macro="" textlink="">
          <xdr:nvSpPr>
            <xdr:cNvPr id="105475" name="Check Box 3" hidden="1">
              <a:extLst>
                <a:ext uri="{63B3BB69-23CF-44E3-9099-C40C66FF867C}">
                  <a14:compatExt spid="_x0000_s105475"/>
                </a:ext>
                <a:ext uri="{FF2B5EF4-FFF2-40B4-BE49-F238E27FC236}">
                  <a16:creationId xmlns="" xmlns:a16="http://schemas.microsoft.com/office/drawing/2014/main" id="{00000000-0008-0000-1400-000003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10</xdr:row>
          <xdr:rowOff>220980</xdr:rowOff>
        </xdr:from>
        <xdr:to>
          <xdr:col>25</xdr:col>
          <xdr:colOff>7620</xdr:colOff>
          <xdr:row>12</xdr:row>
          <xdr:rowOff>7620</xdr:rowOff>
        </xdr:to>
        <xdr:sp macro="" textlink="">
          <xdr:nvSpPr>
            <xdr:cNvPr id="105476" name="Check Box 4" hidden="1">
              <a:extLst>
                <a:ext uri="{63B3BB69-23CF-44E3-9099-C40C66FF867C}">
                  <a14:compatExt spid="_x0000_s105476"/>
                </a:ext>
                <a:ext uri="{FF2B5EF4-FFF2-40B4-BE49-F238E27FC236}">
                  <a16:creationId xmlns="" xmlns:a16="http://schemas.microsoft.com/office/drawing/2014/main" id="{00000000-0008-0000-1400-000004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161191</xdr:colOff>
      <xdr:row>24</xdr:row>
      <xdr:rowOff>7327</xdr:rowOff>
    </xdr:from>
    <xdr:to>
      <xdr:col>39</xdr:col>
      <xdr:colOff>14654</xdr:colOff>
      <xdr:row>26</xdr:row>
      <xdr:rowOff>7327</xdr:rowOff>
    </xdr:to>
    <xdr:cxnSp macro="">
      <xdr:nvCxnSpPr>
        <xdr:cNvPr id="6" name="直線コネクタ 5">
          <a:extLst>
            <a:ext uri="{FF2B5EF4-FFF2-40B4-BE49-F238E27FC236}">
              <a16:creationId xmlns="" xmlns:a16="http://schemas.microsoft.com/office/drawing/2014/main" id="{00000000-0008-0000-1400-000006000000}"/>
            </a:ext>
          </a:extLst>
        </xdr:cNvPr>
        <xdr:cNvCxnSpPr/>
      </xdr:nvCxnSpPr>
      <xdr:spPr>
        <a:xfrm>
          <a:off x="5190391" y="3179152"/>
          <a:ext cx="1739413" cy="3714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14653</xdr:colOff>
      <xdr:row>47</xdr:row>
      <xdr:rowOff>0</xdr:rowOff>
    </xdr:from>
    <xdr:to>
      <xdr:col>39</xdr:col>
      <xdr:colOff>0</xdr:colOff>
      <xdr:row>49</xdr:row>
      <xdr:rowOff>0</xdr:rowOff>
    </xdr:to>
    <xdr:cxnSp macro="">
      <xdr:nvCxnSpPr>
        <xdr:cNvPr id="7" name="直線コネクタ 6">
          <a:extLst>
            <a:ext uri="{FF2B5EF4-FFF2-40B4-BE49-F238E27FC236}">
              <a16:creationId xmlns="" xmlns:a16="http://schemas.microsoft.com/office/drawing/2014/main" id="{00000000-0008-0000-1400-000007000000}"/>
            </a:ext>
          </a:extLst>
        </xdr:cNvPr>
        <xdr:cNvCxnSpPr/>
      </xdr:nvCxnSpPr>
      <xdr:spPr>
        <a:xfrm>
          <a:off x="5215303" y="7486650"/>
          <a:ext cx="1699847" cy="3524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175260</xdr:colOff>
          <xdr:row>9</xdr:row>
          <xdr:rowOff>251460</xdr:rowOff>
        </xdr:from>
        <xdr:to>
          <xdr:col>9</xdr:col>
          <xdr:colOff>22860</xdr:colOff>
          <xdr:row>11</xdr:row>
          <xdr:rowOff>22860</xdr:rowOff>
        </xdr:to>
        <xdr:sp macro="" textlink="">
          <xdr:nvSpPr>
            <xdr:cNvPr id="106497" name="Check Box 1" hidden="1">
              <a:extLst>
                <a:ext uri="{63B3BB69-23CF-44E3-9099-C40C66FF867C}">
                  <a14:compatExt spid="_x0000_s106497"/>
                </a:ext>
                <a:ext uri="{FF2B5EF4-FFF2-40B4-BE49-F238E27FC236}">
                  <a16:creationId xmlns="" xmlns:a16="http://schemas.microsoft.com/office/drawing/2014/main" id="{00000000-0008-0000-1500-000001A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9</xdr:row>
          <xdr:rowOff>251460</xdr:rowOff>
        </xdr:from>
        <xdr:to>
          <xdr:col>25</xdr:col>
          <xdr:colOff>7620</xdr:colOff>
          <xdr:row>11</xdr:row>
          <xdr:rowOff>22860</xdr:rowOff>
        </xdr:to>
        <xdr:sp macro="" textlink="">
          <xdr:nvSpPr>
            <xdr:cNvPr id="106498" name="Check Box 2" hidden="1">
              <a:extLst>
                <a:ext uri="{63B3BB69-23CF-44E3-9099-C40C66FF867C}">
                  <a14:compatExt spid="_x0000_s106498"/>
                </a:ext>
                <a:ext uri="{FF2B5EF4-FFF2-40B4-BE49-F238E27FC236}">
                  <a16:creationId xmlns="" xmlns:a16="http://schemas.microsoft.com/office/drawing/2014/main" id="{00000000-0008-0000-1500-000002A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xdr:row>
          <xdr:rowOff>220980</xdr:rowOff>
        </xdr:from>
        <xdr:to>
          <xdr:col>9</xdr:col>
          <xdr:colOff>22860</xdr:colOff>
          <xdr:row>12</xdr:row>
          <xdr:rowOff>22860</xdr:rowOff>
        </xdr:to>
        <xdr:sp macro="" textlink="">
          <xdr:nvSpPr>
            <xdr:cNvPr id="106499" name="Check Box 3" hidden="1">
              <a:extLst>
                <a:ext uri="{63B3BB69-23CF-44E3-9099-C40C66FF867C}">
                  <a14:compatExt spid="_x0000_s106499"/>
                </a:ext>
                <a:ext uri="{FF2B5EF4-FFF2-40B4-BE49-F238E27FC236}">
                  <a16:creationId xmlns="" xmlns:a16="http://schemas.microsoft.com/office/drawing/2014/main" id="{00000000-0008-0000-1500-000003A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10</xdr:row>
          <xdr:rowOff>220980</xdr:rowOff>
        </xdr:from>
        <xdr:to>
          <xdr:col>25</xdr:col>
          <xdr:colOff>7620</xdr:colOff>
          <xdr:row>12</xdr:row>
          <xdr:rowOff>7620</xdr:rowOff>
        </xdr:to>
        <xdr:sp macro="" textlink="">
          <xdr:nvSpPr>
            <xdr:cNvPr id="106500" name="Check Box 4" hidden="1">
              <a:extLst>
                <a:ext uri="{63B3BB69-23CF-44E3-9099-C40C66FF867C}">
                  <a14:compatExt spid="_x0000_s106500"/>
                </a:ext>
                <a:ext uri="{FF2B5EF4-FFF2-40B4-BE49-F238E27FC236}">
                  <a16:creationId xmlns="" xmlns:a16="http://schemas.microsoft.com/office/drawing/2014/main" id="{00000000-0008-0000-1500-000004A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161191</xdr:colOff>
      <xdr:row>24</xdr:row>
      <xdr:rowOff>7327</xdr:rowOff>
    </xdr:from>
    <xdr:to>
      <xdr:col>39</xdr:col>
      <xdr:colOff>14654</xdr:colOff>
      <xdr:row>26</xdr:row>
      <xdr:rowOff>7327</xdr:rowOff>
    </xdr:to>
    <xdr:cxnSp macro="">
      <xdr:nvCxnSpPr>
        <xdr:cNvPr id="6" name="直線コネクタ 5">
          <a:extLst>
            <a:ext uri="{FF2B5EF4-FFF2-40B4-BE49-F238E27FC236}">
              <a16:creationId xmlns="" xmlns:a16="http://schemas.microsoft.com/office/drawing/2014/main" id="{00000000-0008-0000-1500-000006000000}"/>
            </a:ext>
          </a:extLst>
        </xdr:cNvPr>
        <xdr:cNvCxnSpPr/>
      </xdr:nvCxnSpPr>
      <xdr:spPr>
        <a:xfrm>
          <a:off x="5190391" y="3179152"/>
          <a:ext cx="1739413" cy="3714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14653</xdr:colOff>
      <xdr:row>47</xdr:row>
      <xdr:rowOff>0</xdr:rowOff>
    </xdr:from>
    <xdr:to>
      <xdr:col>39</xdr:col>
      <xdr:colOff>0</xdr:colOff>
      <xdr:row>49</xdr:row>
      <xdr:rowOff>0</xdr:rowOff>
    </xdr:to>
    <xdr:cxnSp macro="">
      <xdr:nvCxnSpPr>
        <xdr:cNvPr id="7" name="直線コネクタ 6">
          <a:extLst>
            <a:ext uri="{FF2B5EF4-FFF2-40B4-BE49-F238E27FC236}">
              <a16:creationId xmlns="" xmlns:a16="http://schemas.microsoft.com/office/drawing/2014/main" id="{00000000-0008-0000-1500-000007000000}"/>
            </a:ext>
          </a:extLst>
        </xdr:cNvPr>
        <xdr:cNvCxnSpPr/>
      </xdr:nvCxnSpPr>
      <xdr:spPr>
        <a:xfrm>
          <a:off x="5215303" y="7486650"/>
          <a:ext cx="1699847" cy="3524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175260</xdr:colOff>
          <xdr:row>9</xdr:row>
          <xdr:rowOff>251460</xdr:rowOff>
        </xdr:from>
        <xdr:to>
          <xdr:col>9</xdr:col>
          <xdr:colOff>22860</xdr:colOff>
          <xdr:row>11</xdr:row>
          <xdr:rowOff>22860</xdr:rowOff>
        </xdr:to>
        <xdr:sp macro="" textlink="">
          <xdr:nvSpPr>
            <xdr:cNvPr id="107521" name="Check Box 1" hidden="1">
              <a:extLst>
                <a:ext uri="{63B3BB69-23CF-44E3-9099-C40C66FF867C}">
                  <a14:compatExt spid="_x0000_s107521"/>
                </a:ext>
                <a:ext uri="{FF2B5EF4-FFF2-40B4-BE49-F238E27FC236}">
                  <a16:creationId xmlns="" xmlns:a16="http://schemas.microsoft.com/office/drawing/2014/main" id="{00000000-0008-0000-1600-000001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9</xdr:row>
          <xdr:rowOff>251460</xdr:rowOff>
        </xdr:from>
        <xdr:to>
          <xdr:col>25</xdr:col>
          <xdr:colOff>7620</xdr:colOff>
          <xdr:row>11</xdr:row>
          <xdr:rowOff>22860</xdr:rowOff>
        </xdr:to>
        <xdr:sp macro="" textlink="">
          <xdr:nvSpPr>
            <xdr:cNvPr id="107522" name="Check Box 2" hidden="1">
              <a:extLst>
                <a:ext uri="{63B3BB69-23CF-44E3-9099-C40C66FF867C}">
                  <a14:compatExt spid="_x0000_s107522"/>
                </a:ext>
                <a:ext uri="{FF2B5EF4-FFF2-40B4-BE49-F238E27FC236}">
                  <a16:creationId xmlns="" xmlns:a16="http://schemas.microsoft.com/office/drawing/2014/main" id="{00000000-0008-0000-1600-000002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xdr:row>
          <xdr:rowOff>220980</xdr:rowOff>
        </xdr:from>
        <xdr:to>
          <xdr:col>9</xdr:col>
          <xdr:colOff>22860</xdr:colOff>
          <xdr:row>12</xdr:row>
          <xdr:rowOff>22860</xdr:rowOff>
        </xdr:to>
        <xdr:sp macro="" textlink="">
          <xdr:nvSpPr>
            <xdr:cNvPr id="107523" name="Check Box 3" hidden="1">
              <a:extLst>
                <a:ext uri="{63B3BB69-23CF-44E3-9099-C40C66FF867C}">
                  <a14:compatExt spid="_x0000_s107523"/>
                </a:ext>
                <a:ext uri="{FF2B5EF4-FFF2-40B4-BE49-F238E27FC236}">
                  <a16:creationId xmlns="" xmlns:a16="http://schemas.microsoft.com/office/drawing/2014/main" id="{00000000-0008-0000-1600-000003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10</xdr:row>
          <xdr:rowOff>220980</xdr:rowOff>
        </xdr:from>
        <xdr:to>
          <xdr:col>25</xdr:col>
          <xdr:colOff>7620</xdr:colOff>
          <xdr:row>12</xdr:row>
          <xdr:rowOff>7620</xdr:rowOff>
        </xdr:to>
        <xdr:sp macro="" textlink="">
          <xdr:nvSpPr>
            <xdr:cNvPr id="107524" name="Check Box 4" hidden="1">
              <a:extLst>
                <a:ext uri="{63B3BB69-23CF-44E3-9099-C40C66FF867C}">
                  <a14:compatExt spid="_x0000_s107524"/>
                </a:ext>
                <a:ext uri="{FF2B5EF4-FFF2-40B4-BE49-F238E27FC236}">
                  <a16:creationId xmlns="" xmlns:a16="http://schemas.microsoft.com/office/drawing/2014/main" id="{00000000-0008-0000-1600-000004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161191</xdr:colOff>
      <xdr:row>24</xdr:row>
      <xdr:rowOff>7327</xdr:rowOff>
    </xdr:from>
    <xdr:to>
      <xdr:col>39</xdr:col>
      <xdr:colOff>14654</xdr:colOff>
      <xdr:row>26</xdr:row>
      <xdr:rowOff>7327</xdr:rowOff>
    </xdr:to>
    <xdr:cxnSp macro="">
      <xdr:nvCxnSpPr>
        <xdr:cNvPr id="6" name="直線コネクタ 5">
          <a:extLst>
            <a:ext uri="{FF2B5EF4-FFF2-40B4-BE49-F238E27FC236}">
              <a16:creationId xmlns="" xmlns:a16="http://schemas.microsoft.com/office/drawing/2014/main" id="{00000000-0008-0000-1600-000006000000}"/>
            </a:ext>
          </a:extLst>
        </xdr:cNvPr>
        <xdr:cNvCxnSpPr/>
      </xdr:nvCxnSpPr>
      <xdr:spPr>
        <a:xfrm>
          <a:off x="5190391" y="3179152"/>
          <a:ext cx="1739413" cy="3714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14653</xdr:colOff>
      <xdr:row>47</xdr:row>
      <xdr:rowOff>0</xdr:rowOff>
    </xdr:from>
    <xdr:to>
      <xdr:col>39</xdr:col>
      <xdr:colOff>0</xdr:colOff>
      <xdr:row>49</xdr:row>
      <xdr:rowOff>0</xdr:rowOff>
    </xdr:to>
    <xdr:cxnSp macro="">
      <xdr:nvCxnSpPr>
        <xdr:cNvPr id="7" name="直線コネクタ 6">
          <a:extLst>
            <a:ext uri="{FF2B5EF4-FFF2-40B4-BE49-F238E27FC236}">
              <a16:creationId xmlns="" xmlns:a16="http://schemas.microsoft.com/office/drawing/2014/main" id="{00000000-0008-0000-1600-000007000000}"/>
            </a:ext>
          </a:extLst>
        </xdr:cNvPr>
        <xdr:cNvCxnSpPr/>
      </xdr:nvCxnSpPr>
      <xdr:spPr>
        <a:xfrm>
          <a:off x="5215303" y="7486650"/>
          <a:ext cx="1699847" cy="3524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175260</xdr:colOff>
          <xdr:row>9</xdr:row>
          <xdr:rowOff>251460</xdr:rowOff>
        </xdr:from>
        <xdr:to>
          <xdr:col>9</xdr:col>
          <xdr:colOff>22860</xdr:colOff>
          <xdr:row>11</xdr:row>
          <xdr:rowOff>22860</xdr:rowOff>
        </xdr:to>
        <xdr:sp macro="" textlink="">
          <xdr:nvSpPr>
            <xdr:cNvPr id="90113" name="Check Box 1" hidden="1">
              <a:extLst>
                <a:ext uri="{63B3BB69-23CF-44E3-9099-C40C66FF867C}">
                  <a14:compatExt spid="_x0000_s90113"/>
                </a:ext>
                <a:ext uri="{FF2B5EF4-FFF2-40B4-BE49-F238E27FC236}">
                  <a16:creationId xmlns="" xmlns:a16="http://schemas.microsoft.com/office/drawing/2014/main" id="{00000000-0008-0000-0500-000001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9</xdr:row>
          <xdr:rowOff>251460</xdr:rowOff>
        </xdr:from>
        <xdr:to>
          <xdr:col>25</xdr:col>
          <xdr:colOff>7620</xdr:colOff>
          <xdr:row>11</xdr:row>
          <xdr:rowOff>22860</xdr:rowOff>
        </xdr:to>
        <xdr:sp macro="" textlink="">
          <xdr:nvSpPr>
            <xdr:cNvPr id="90114" name="Check Box 2" hidden="1">
              <a:extLst>
                <a:ext uri="{63B3BB69-23CF-44E3-9099-C40C66FF867C}">
                  <a14:compatExt spid="_x0000_s90114"/>
                </a:ext>
                <a:ext uri="{FF2B5EF4-FFF2-40B4-BE49-F238E27FC236}">
                  <a16:creationId xmlns="" xmlns:a16="http://schemas.microsoft.com/office/drawing/2014/main" id="{00000000-0008-0000-0500-000002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xdr:row>
          <xdr:rowOff>220980</xdr:rowOff>
        </xdr:from>
        <xdr:to>
          <xdr:col>9</xdr:col>
          <xdr:colOff>22860</xdr:colOff>
          <xdr:row>12</xdr:row>
          <xdr:rowOff>22860</xdr:rowOff>
        </xdr:to>
        <xdr:sp macro="" textlink="">
          <xdr:nvSpPr>
            <xdr:cNvPr id="90115" name="Check Box 3" hidden="1">
              <a:extLst>
                <a:ext uri="{63B3BB69-23CF-44E3-9099-C40C66FF867C}">
                  <a14:compatExt spid="_x0000_s90115"/>
                </a:ext>
                <a:ext uri="{FF2B5EF4-FFF2-40B4-BE49-F238E27FC236}">
                  <a16:creationId xmlns="" xmlns:a16="http://schemas.microsoft.com/office/drawing/2014/main" id="{00000000-0008-0000-0500-000003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10</xdr:row>
          <xdr:rowOff>220980</xdr:rowOff>
        </xdr:from>
        <xdr:to>
          <xdr:col>25</xdr:col>
          <xdr:colOff>7620</xdr:colOff>
          <xdr:row>12</xdr:row>
          <xdr:rowOff>7620</xdr:rowOff>
        </xdr:to>
        <xdr:sp macro="" textlink="">
          <xdr:nvSpPr>
            <xdr:cNvPr id="90116" name="Check Box 4" hidden="1">
              <a:extLst>
                <a:ext uri="{63B3BB69-23CF-44E3-9099-C40C66FF867C}">
                  <a14:compatExt spid="_x0000_s90116"/>
                </a:ext>
                <a:ext uri="{FF2B5EF4-FFF2-40B4-BE49-F238E27FC236}">
                  <a16:creationId xmlns="" xmlns:a16="http://schemas.microsoft.com/office/drawing/2014/main" id="{00000000-0008-0000-0500-000004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161191</xdr:colOff>
      <xdr:row>24</xdr:row>
      <xdr:rowOff>7327</xdr:rowOff>
    </xdr:from>
    <xdr:to>
      <xdr:col>39</xdr:col>
      <xdr:colOff>14654</xdr:colOff>
      <xdr:row>26</xdr:row>
      <xdr:rowOff>7327</xdr:rowOff>
    </xdr:to>
    <xdr:cxnSp macro="">
      <xdr:nvCxnSpPr>
        <xdr:cNvPr id="6" name="直線コネクタ 5">
          <a:extLst>
            <a:ext uri="{FF2B5EF4-FFF2-40B4-BE49-F238E27FC236}">
              <a16:creationId xmlns="" xmlns:a16="http://schemas.microsoft.com/office/drawing/2014/main" id="{00000000-0008-0000-0500-000006000000}"/>
            </a:ext>
          </a:extLst>
        </xdr:cNvPr>
        <xdr:cNvCxnSpPr/>
      </xdr:nvCxnSpPr>
      <xdr:spPr>
        <a:xfrm>
          <a:off x="5190391" y="3179152"/>
          <a:ext cx="1739413" cy="3714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14653</xdr:colOff>
      <xdr:row>47</xdr:row>
      <xdr:rowOff>0</xdr:rowOff>
    </xdr:from>
    <xdr:to>
      <xdr:col>39</xdr:col>
      <xdr:colOff>0</xdr:colOff>
      <xdr:row>49</xdr:row>
      <xdr:rowOff>0</xdr:rowOff>
    </xdr:to>
    <xdr:cxnSp macro="">
      <xdr:nvCxnSpPr>
        <xdr:cNvPr id="7" name="直線コネクタ 6">
          <a:extLst>
            <a:ext uri="{FF2B5EF4-FFF2-40B4-BE49-F238E27FC236}">
              <a16:creationId xmlns="" xmlns:a16="http://schemas.microsoft.com/office/drawing/2014/main" id="{00000000-0008-0000-0500-000007000000}"/>
            </a:ext>
          </a:extLst>
        </xdr:cNvPr>
        <xdr:cNvCxnSpPr/>
      </xdr:nvCxnSpPr>
      <xdr:spPr>
        <a:xfrm>
          <a:off x="5215303" y="7486650"/>
          <a:ext cx="1699847" cy="3524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175260</xdr:colOff>
          <xdr:row>9</xdr:row>
          <xdr:rowOff>251460</xdr:rowOff>
        </xdr:from>
        <xdr:to>
          <xdr:col>9</xdr:col>
          <xdr:colOff>22860</xdr:colOff>
          <xdr:row>11</xdr:row>
          <xdr:rowOff>22860</xdr:rowOff>
        </xdr:to>
        <xdr:sp macro="" textlink="">
          <xdr:nvSpPr>
            <xdr:cNvPr id="108545" name="Check Box 1" hidden="1">
              <a:extLst>
                <a:ext uri="{63B3BB69-23CF-44E3-9099-C40C66FF867C}">
                  <a14:compatExt spid="_x0000_s108545"/>
                </a:ext>
                <a:ext uri="{FF2B5EF4-FFF2-40B4-BE49-F238E27FC236}">
                  <a16:creationId xmlns="" xmlns:a16="http://schemas.microsoft.com/office/drawing/2014/main" id="{00000000-0008-0000-1700-000001A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9</xdr:row>
          <xdr:rowOff>251460</xdr:rowOff>
        </xdr:from>
        <xdr:to>
          <xdr:col>25</xdr:col>
          <xdr:colOff>7620</xdr:colOff>
          <xdr:row>11</xdr:row>
          <xdr:rowOff>22860</xdr:rowOff>
        </xdr:to>
        <xdr:sp macro="" textlink="">
          <xdr:nvSpPr>
            <xdr:cNvPr id="108546" name="Check Box 2" hidden="1">
              <a:extLst>
                <a:ext uri="{63B3BB69-23CF-44E3-9099-C40C66FF867C}">
                  <a14:compatExt spid="_x0000_s108546"/>
                </a:ext>
                <a:ext uri="{FF2B5EF4-FFF2-40B4-BE49-F238E27FC236}">
                  <a16:creationId xmlns="" xmlns:a16="http://schemas.microsoft.com/office/drawing/2014/main" id="{00000000-0008-0000-1700-000002A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xdr:row>
          <xdr:rowOff>220980</xdr:rowOff>
        </xdr:from>
        <xdr:to>
          <xdr:col>9</xdr:col>
          <xdr:colOff>22860</xdr:colOff>
          <xdr:row>12</xdr:row>
          <xdr:rowOff>22860</xdr:rowOff>
        </xdr:to>
        <xdr:sp macro="" textlink="">
          <xdr:nvSpPr>
            <xdr:cNvPr id="108547" name="Check Box 3" hidden="1">
              <a:extLst>
                <a:ext uri="{63B3BB69-23CF-44E3-9099-C40C66FF867C}">
                  <a14:compatExt spid="_x0000_s108547"/>
                </a:ext>
                <a:ext uri="{FF2B5EF4-FFF2-40B4-BE49-F238E27FC236}">
                  <a16:creationId xmlns="" xmlns:a16="http://schemas.microsoft.com/office/drawing/2014/main" id="{00000000-0008-0000-1700-000003A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10</xdr:row>
          <xdr:rowOff>220980</xdr:rowOff>
        </xdr:from>
        <xdr:to>
          <xdr:col>25</xdr:col>
          <xdr:colOff>7620</xdr:colOff>
          <xdr:row>12</xdr:row>
          <xdr:rowOff>7620</xdr:rowOff>
        </xdr:to>
        <xdr:sp macro="" textlink="">
          <xdr:nvSpPr>
            <xdr:cNvPr id="108548" name="Check Box 4" hidden="1">
              <a:extLst>
                <a:ext uri="{63B3BB69-23CF-44E3-9099-C40C66FF867C}">
                  <a14:compatExt spid="_x0000_s108548"/>
                </a:ext>
                <a:ext uri="{FF2B5EF4-FFF2-40B4-BE49-F238E27FC236}">
                  <a16:creationId xmlns="" xmlns:a16="http://schemas.microsoft.com/office/drawing/2014/main" id="{00000000-0008-0000-1700-000004A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161191</xdr:colOff>
      <xdr:row>24</xdr:row>
      <xdr:rowOff>7327</xdr:rowOff>
    </xdr:from>
    <xdr:to>
      <xdr:col>39</xdr:col>
      <xdr:colOff>14654</xdr:colOff>
      <xdr:row>26</xdr:row>
      <xdr:rowOff>7327</xdr:rowOff>
    </xdr:to>
    <xdr:cxnSp macro="">
      <xdr:nvCxnSpPr>
        <xdr:cNvPr id="6" name="直線コネクタ 5">
          <a:extLst>
            <a:ext uri="{FF2B5EF4-FFF2-40B4-BE49-F238E27FC236}">
              <a16:creationId xmlns="" xmlns:a16="http://schemas.microsoft.com/office/drawing/2014/main" id="{00000000-0008-0000-1700-000006000000}"/>
            </a:ext>
          </a:extLst>
        </xdr:cNvPr>
        <xdr:cNvCxnSpPr/>
      </xdr:nvCxnSpPr>
      <xdr:spPr>
        <a:xfrm>
          <a:off x="5190391" y="3179152"/>
          <a:ext cx="1739413" cy="3714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14653</xdr:colOff>
      <xdr:row>47</xdr:row>
      <xdr:rowOff>0</xdr:rowOff>
    </xdr:from>
    <xdr:to>
      <xdr:col>39</xdr:col>
      <xdr:colOff>0</xdr:colOff>
      <xdr:row>49</xdr:row>
      <xdr:rowOff>0</xdr:rowOff>
    </xdr:to>
    <xdr:cxnSp macro="">
      <xdr:nvCxnSpPr>
        <xdr:cNvPr id="7" name="直線コネクタ 6">
          <a:extLst>
            <a:ext uri="{FF2B5EF4-FFF2-40B4-BE49-F238E27FC236}">
              <a16:creationId xmlns="" xmlns:a16="http://schemas.microsoft.com/office/drawing/2014/main" id="{00000000-0008-0000-1700-000007000000}"/>
            </a:ext>
          </a:extLst>
        </xdr:cNvPr>
        <xdr:cNvCxnSpPr/>
      </xdr:nvCxnSpPr>
      <xdr:spPr>
        <a:xfrm>
          <a:off x="5215303" y="7486650"/>
          <a:ext cx="1699847" cy="3524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175260</xdr:colOff>
          <xdr:row>9</xdr:row>
          <xdr:rowOff>251460</xdr:rowOff>
        </xdr:from>
        <xdr:to>
          <xdr:col>9</xdr:col>
          <xdr:colOff>22860</xdr:colOff>
          <xdr:row>11</xdr:row>
          <xdr:rowOff>22860</xdr:rowOff>
        </xdr:to>
        <xdr:sp macro="" textlink="">
          <xdr:nvSpPr>
            <xdr:cNvPr id="109569" name="Check Box 1" hidden="1">
              <a:extLst>
                <a:ext uri="{63B3BB69-23CF-44E3-9099-C40C66FF867C}">
                  <a14:compatExt spid="_x0000_s109569"/>
                </a:ext>
                <a:ext uri="{FF2B5EF4-FFF2-40B4-BE49-F238E27FC236}">
                  <a16:creationId xmlns="" xmlns:a16="http://schemas.microsoft.com/office/drawing/2014/main" id="{00000000-0008-0000-1800-000001A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9</xdr:row>
          <xdr:rowOff>251460</xdr:rowOff>
        </xdr:from>
        <xdr:to>
          <xdr:col>25</xdr:col>
          <xdr:colOff>7620</xdr:colOff>
          <xdr:row>11</xdr:row>
          <xdr:rowOff>22860</xdr:rowOff>
        </xdr:to>
        <xdr:sp macro="" textlink="">
          <xdr:nvSpPr>
            <xdr:cNvPr id="109570" name="Check Box 2" hidden="1">
              <a:extLst>
                <a:ext uri="{63B3BB69-23CF-44E3-9099-C40C66FF867C}">
                  <a14:compatExt spid="_x0000_s109570"/>
                </a:ext>
                <a:ext uri="{FF2B5EF4-FFF2-40B4-BE49-F238E27FC236}">
                  <a16:creationId xmlns="" xmlns:a16="http://schemas.microsoft.com/office/drawing/2014/main" id="{00000000-0008-0000-1800-000002A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xdr:row>
          <xdr:rowOff>220980</xdr:rowOff>
        </xdr:from>
        <xdr:to>
          <xdr:col>9</xdr:col>
          <xdr:colOff>22860</xdr:colOff>
          <xdr:row>12</xdr:row>
          <xdr:rowOff>22860</xdr:rowOff>
        </xdr:to>
        <xdr:sp macro="" textlink="">
          <xdr:nvSpPr>
            <xdr:cNvPr id="109571" name="Check Box 3" hidden="1">
              <a:extLst>
                <a:ext uri="{63B3BB69-23CF-44E3-9099-C40C66FF867C}">
                  <a14:compatExt spid="_x0000_s109571"/>
                </a:ext>
                <a:ext uri="{FF2B5EF4-FFF2-40B4-BE49-F238E27FC236}">
                  <a16:creationId xmlns="" xmlns:a16="http://schemas.microsoft.com/office/drawing/2014/main" id="{00000000-0008-0000-1800-000003A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10</xdr:row>
          <xdr:rowOff>220980</xdr:rowOff>
        </xdr:from>
        <xdr:to>
          <xdr:col>25</xdr:col>
          <xdr:colOff>7620</xdr:colOff>
          <xdr:row>12</xdr:row>
          <xdr:rowOff>7620</xdr:rowOff>
        </xdr:to>
        <xdr:sp macro="" textlink="">
          <xdr:nvSpPr>
            <xdr:cNvPr id="109572" name="Check Box 4" hidden="1">
              <a:extLst>
                <a:ext uri="{63B3BB69-23CF-44E3-9099-C40C66FF867C}">
                  <a14:compatExt spid="_x0000_s109572"/>
                </a:ext>
                <a:ext uri="{FF2B5EF4-FFF2-40B4-BE49-F238E27FC236}">
                  <a16:creationId xmlns="" xmlns:a16="http://schemas.microsoft.com/office/drawing/2014/main" id="{00000000-0008-0000-1800-000004A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161191</xdr:colOff>
      <xdr:row>24</xdr:row>
      <xdr:rowOff>7327</xdr:rowOff>
    </xdr:from>
    <xdr:to>
      <xdr:col>39</xdr:col>
      <xdr:colOff>14654</xdr:colOff>
      <xdr:row>26</xdr:row>
      <xdr:rowOff>7327</xdr:rowOff>
    </xdr:to>
    <xdr:cxnSp macro="">
      <xdr:nvCxnSpPr>
        <xdr:cNvPr id="6" name="直線コネクタ 5">
          <a:extLst>
            <a:ext uri="{FF2B5EF4-FFF2-40B4-BE49-F238E27FC236}">
              <a16:creationId xmlns="" xmlns:a16="http://schemas.microsoft.com/office/drawing/2014/main" id="{00000000-0008-0000-1800-000006000000}"/>
            </a:ext>
          </a:extLst>
        </xdr:cNvPr>
        <xdr:cNvCxnSpPr/>
      </xdr:nvCxnSpPr>
      <xdr:spPr>
        <a:xfrm>
          <a:off x="5190391" y="3179152"/>
          <a:ext cx="1739413" cy="3714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14653</xdr:colOff>
      <xdr:row>47</xdr:row>
      <xdr:rowOff>0</xdr:rowOff>
    </xdr:from>
    <xdr:to>
      <xdr:col>39</xdr:col>
      <xdr:colOff>0</xdr:colOff>
      <xdr:row>49</xdr:row>
      <xdr:rowOff>0</xdr:rowOff>
    </xdr:to>
    <xdr:cxnSp macro="">
      <xdr:nvCxnSpPr>
        <xdr:cNvPr id="7" name="直線コネクタ 6">
          <a:extLst>
            <a:ext uri="{FF2B5EF4-FFF2-40B4-BE49-F238E27FC236}">
              <a16:creationId xmlns="" xmlns:a16="http://schemas.microsoft.com/office/drawing/2014/main" id="{00000000-0008-0000-1800-000007000000}"/>
            </a:ext>
          </a:extLst>
        </xdr:cNvPr>
        <xdr:cNvCxnSpPr/>
      </xdr:nvCxnSpPr>
      <xdr:spPr>
        <a:xfrm>
          <a:off x="5215303" y="7486650"/>
          <a:ext cx="1699847" cy="3524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175260</xdr:colOff>
          <xdr:row>9</xdr:row>
          <xdr:rowOff>251460</xdr:rowOff>
        </xdr:from>
        <xdr:to>
          <xdr:col>9</xdr:col>
          <xdr:colOff>22860</xdr:colOff>
          <xdr:row>11</xdr:row>
          <xdr:rowOff>22860</xdr:rowOff>
        </xdr:to>
        <xdr:sp macro="" textlink="">
          <xdr:nvSpPr>
            <xdr:cNvPr id="110593" name="Check Box 1" hidden="1">
              <a:extLst>
                <a:ext uri="{63B3BB69-23CF-44E3-9099-C40C66FF867C}">
                  <a14:compatExt spid="_x0000_s110593"/>
                </a:ext>
                <a:ext uri="{FF2B5EF4-FFF2-40B4-BE49-F238E27FC236}">
                  <a16:creationId xmlns="" xmlns:a16="http://schemas.microsoft.com/office/drawing/2014/main" id="{00000000-0008-0000-1900-000001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9</xdr:row>
          <xdr:rowOff>251460</xdr:rowOff>
        </xdr:from>
        <xdr:to>
          <xdr:col>25</xdr:col>
          <xdr:colOff>7620</xdr:colOff>
          <xdr:row>11</xdr:row>
          <xdr:rowOff>22860</xdr:rowOff>
        </xdr:to>
        <xdr:sp macro="" textlink="">
          <xdr:nvSpPr>
            <xdr:cNvPr id="110594" name="Check Box 2" hidden="1">
              <a:extLst>
                <a:ext uri="{63B3BB69-23CF-44E3-9099-C40C66FF867C}">
                  <a14:compatExt spid="_x0000_s110594"/>
                </a:ext>
                <a:ext uri="{FF2B5EF4-FFF2-40B4-BE49-F238E27FC236}">
                  <a16:creationId xmlns="" xmlns:a16="http://schemas.microsoft.com/office/drawing/2014/main" id="{00000000-0008-0000-1900-000002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xdr:row>
          <xdr:rowOff>220980</xdr:rowOff>
        </xdr:from>
        <xdr:to>
          <xdr:col>9</xdr:col>
          <xdr:colOff>22860</xdr:colOff>
          <xdr:row>12</xdr:row>
          <xdr:rowOff>22860</xdr:rowOff>
        </xdr:to>
        <xdr:sp macro="" textlink="">
          <xdr:nvSpPr>
            <xdr:cNvPr id="110595" name="Check Box 3" hidden="1">
              <a:extLst>
                <a:ext uri="{63B3BB69-23CF-44E3-9099-C40C66FF867C}">
                  <a14:compatExt spid="_x0000_s110595"/>
                </a:ext>
                <a:ext uri="{FF2B5EF4-FFF2-40B4-BE49-F238E27FC236}">
                  <a16:creationId xmlns="" xmlns:a16="http://schemas.microsoft.com/office/drawing/2014/main" id="{00000000-0008-0000-1900-000003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10</xdr:row>
          <xdr:rowOff>220980</xdr:rowOff>
        </xdr:from>
        <xdr:to>
          <xdr:col>25</xdr:col>
          <xdr:colOff>7620</xdr:colOff>
          <xdr:row>12</xdr:row>
          <xdr:rowOff>7620</xdr:rowOff>
        </xdr:to>
        <xdr:sp macro="" textlink="">
          <xdr:nvSpPr>
            <xdr:cNvPr id="110596" name="Check Box 4" hidden="1">
              <a:extLst>
                <a:ext uri="{63B3BB69-23CF-44E3-9099-C40C66FF867C}">
                  <a14:compatExt spid="_x0000_s110596"/>
                </a:ext>
                <a:ext uri="{FF2B5EF4-FFF2-40B4-BE49-F238E27FC236}">
                  <a16:creationId xmlns="" xmlns:a16="http://schemas.microsoft.com/office/drawing/2014/main" id="{00000000-0008-0000-1900-000004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161191</xdr:colOff>
      <xdr:row>24</xdr:row>
      <xdr:rowOff>7327</xdr:rowOff>
    </xdr:from>
    <xdr:to>
      <xdr:col>39</xdr:col>
      <xdr:colOff>14654</xdr:colOff>
      <xdr:row>26</xdr:row>
      <xdr:rowOff>7327</xdr:rowOff>
    </xdr:to>
    <xdr:cxnSp macro="">
      <xdr:nvCxnSpPr>
        <xdr:cNvPr id="6" name="直線コネクタ 5">
          <a:extLst>
            <a:ext uri="{FF2B5EF4-FFF2-40B4-BE49-F238E27FC236}">
              <a16:creationId xmlns="" xmlns:a16="http://schemas.microsoft.com/office/drawing/2014/main" id="{00000000-0008-0000-1900-000006000000}"/>
            </a:ext>
          </a:extLst>
        </xdr:cNvPr>
        <xdr:cNvCxnSpPr/>
      </xdr:nvCxnSpPr>
      <xdr:spPr>
        <a:xfrm>
          <a:off x="5190391" y="3179152"/>
          <a:ext cx="1739413" cy="3714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14653</xdr:colOff>
      <xdr:row>47</xdr:row>
      <xdr:rowOff>0</xdr:rowOff>
    </xdr:from>
    <xdr:to>
      <xdr:col>39</xdr:col>
      <xdr:colOff>0</xdr:colOff>
      <xdr:row>49</xdr:row>
      <xdr:rowOff>0</xdr:rowOff>
    </xdr:to>
    <xdr:cxnSp macro="">
      <xdr:nvCxnSpPr>
        <xdr:cNvPr id="7" name="直線コネクタ 6">
          <a:extLst>
            <a:ext uri="{FF2B5EF4-FFF2-40B4-BE49-F238E27FC236}">
              <a16:creationId xmlns="" xmlns:a16="http://schemas.microsoft.com/office/drawing/2014/main" id="{00000000-0008-0000-1900-000007000000}"/>
            </a:ext>
          </a:extLst>
        </xdr:cNvPr>
        <xdr:cNvCxnSpPr/>
      </xdr:nvCxnSpPr>
      <xdr:spPr>
        <a:xfrm>
          <a:off x="5215303" y="7486650"/>
          <a:ext cx="1699847" cy="3524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175260</xdr:colOff>
          <xdr:row>9</xdr:row>
          <xdr:rowOff>251460</xdr:rowOff>
        </xdr:from>
        <xdr:to>
          <xdr:col>9</xdr:col>
          <xdr:colOff>22860</xdr:colOff>
          <xdr:row>11</xdr:row>
          <xdr:rowOff>22860</xdr:rowOff>
        </xdr:to>
        <xdr:sp macro="" textlink="">
          <xdr:nvSpPr>
            <xdr:cNvPr id="111617" name="Check Box 1" hidden="1">
              <a:extLst>
                <a:ext uri="{63B3BB69-23CF-44E3-9099-C40C66FF867C}">
                  <a14:compatExt spid="_x0000_s111617"/>
                </a:ext>
                <a:ext uri="{FF2B5EF4-FFF2-40B4-BE49-F238E27FC236}">
                  <a16:creationId xmlns="" xmlns:a16="http://schemas.microsoft.com/office/drawing/2014/main" id="{00000000-0008-0000-1A00-000001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9</xdr:row>
          <xdr:rowOff>251460</xdr:rowOff>
        </xdr:from>
        <xdr:to>
          <xdr:col>25</xdr:col>
          <xdr:colOff>7620</xdr:colOff>
          <xdr:row>11</xdr:row>
          <xdr:rowOff>22860</xdr:rowOff>
        </xdr:to>
        <xdr:sp macro="" textlink="">
          <xdr:nvSpPr>
            <xdr:cNvPr id="111618" name="Check Box 2" hidden="1">
              <a:extLst>
                <a:ext uri="{63B3BB69-23CF-44E3-9099-C40C66FF867C}">
                  <a14:compatExt spid="_x0000_s111618"/>
                </a:ext>
                <a:ext uri="{FF2B5EF4-FFF2-40B4-BE49-F238E27FC236}">
                  <a16:creationId xmlns="" xmlns:a16="http://schemas.microsoft.com/office/drawing/2014/main" id="{00000000-0008-0000-1A00-000002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xdr:row>
          <xdr:rowOff>220980</xdr:rowOff>
        </xdr:from>
        <xdr:to>
          <xdr:col>9</xdr:col>
          <xdr:colOff>22860</xdr:colOff>
          <xdr:row>12</xdr:row>
          <xdr:rowOff>22860</xdr:rowOff>
        </xdr:to>
        <xdr:sp macro="" textlink="">
          <xdr:nvSpPr>
            <xdr:cNvPr id="111619" name="Check Box 3" hidden="1">
              <a:extLst>
                <a:ext uri="{63B3BB69-23CF-44E3-9099-C40C66FF867C}">
                  <a14:compatExt spid="_x0000_s111619"/>
                </a:ext>
                <a:ext uri="{FF2B5EF4-FFF2-40B4-BE49-F238E27FC236}">
                  <a16:creationId xmlns="" xmlns:a16="http://schemas.microsoft.com/office/drawing/2014/main" id="{00000000-0008-0000-1A00-000003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10</xdr:row>
          <xdr:rowOff>220980</xdr:rowOff>
        </xdr:from>
        <xdr:to>
          <xdr:col>25</xdr:col>
          <xdr:colOff>7620</xdr:colOff>
          <xdr:row>12</xdr:row>
          <xdr:rowOff>7620</xdr:rowOff>
        </xdr:to>
        <xdr:sp macro="" textlink="">
          <xdr:nvSpPr>
            <xdr:cNvPr id="111620" name="Check Box 4" hidden="1">
              <a:extLst>
                <a:ext uri="{63B3BB69-23CF-44E3-9099-C40C66FF867C}">
                  <a14:compatExt spid="_x0000_s111620"/>
                </a:ext>
                <a:ext uri="{FF2B5EF4-FFF2-40B4-BE49-F238E27FC236}">
                  <a16:creationId xmlns="" xmlns:a16="http://schemas.microsoft.com/office/drawing/2014/main" id="{00000000-0008-0000-1A00-000004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161191</xdr:colOff>
      <xdr:row>24</xdr:row>
      <xdr:rowOff>7327</xdr:rowOff>
    </xdr:from>
    <xdr:to>
      <xdr:col>39</xdr:col>
      <xdr:colOff>14654</xdr:colOff>
      <xdr:row>26</xdr:row>
      <xdr:rowOff>7327</xdr:rowOff>
    </xdr:to>
    <xdr:cxnSp macro="">
      <xdr:nvCxnSpPr>
        <xdr:cNvPr id="6" name="直線コネクタ 5">
          <a:extLst>
            <a:ext uri="{FF2B5EF4-FFF2-40B4-BE49-F238E27FC236}">
              <a16:creationId xmlns="" xmlns:a16="http://schemas.microsoft.com/office/drawing/2014/main" id="{00000000-0008-0000-1A00-000006000000}"/>
            </a:ext>
          </a:extLst>
        </xdr:cNvPr>
        <xdr:cNvCxnSpPr/>
      </xdr:nvCxnSpPr>
      <xdr:spPr>
        <a:xfrm>
          <a:off x="5190391" y="3179152"/>
          <a:ext cx="1739413" cy="3714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14653</xdr:colOff>
      <xdr:row>47</xdr:row>
      <xdr:rowOff>0</xdr:rowOff>
    </xdr:from>
    <xdr:to>
      <xdr:col>39</xdr:col>
      <xdr:colOff>0</xdr:colOff>
      <xdr:row>49</xdr:row>
      <xdr:rowOff>0</xdr:rowOff>
    </xdr:to>
    <xdr:cxnSp macro="">
      <xdr:nvCxnSpPr>
        <xdr:cNvPr id="7" name="直線コネクタ 6">
          <a:extLst>
            <a:ext uri="{FF2B5EF4-FFF2-40B4-BE49-F238E27FC236}">
              <a16:creationId xmlns="" xmlns:a16="http://schemas.microsoft.com/office/drawing/2014/main" id="{00000000-0008-0000-1A00-000007000000}"/>
            </a:ext>
          </a:extLst>
        </xdr:cNvPr>
        <xdr:cNvCxnSpPr/>
      </xdr:nvCxnSpPr>
      <xdr:spPr>
        <a:xfrm>
          <a:off x="5215303" y="7486650"/>
          <a:ext cx="1699847" cy="3524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175260</xdr:colOff>
          <xdr:row>9</xdr:row>
          <xdr:rowOff>251460</xdr:rowOff>
        </xdr:from>
        <xdr:to>
          <xdr:col>9</xdr:col>
          <xdr:colOff>22860</xdr:colOff>
          <xdr:row>11</xdr:row>
          <xdr:rowOff>22860</xdr:rowOff>
        </xdr:to>
        <xdr:sp macro="" textlink="">
          <xdr:nvSpPr>
            <xdr:cNvPr id="112641" name="Check Box 1" hidden="1">
              <a:extLst>
                <a:ext uri="{63B3BB69-23CF-44E3-9099-C40C66FF867C}">
                  <a14:compatExt spid="_x0000_s112641"/>
                </a:ext>
                <a:ext uri="{FF2B5EF4-FFF2-40B4-BE49-F238E27FC236}">
                  <a16:creationId xmlns="" xmlns:a16="http://schemas.microsoft.com/office/drawing/2014/main" id="{00000000-0008-0000-1B00-000001B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9</xdr:row>
          <xdr:rowOff>251460</xdr:rowOff>
        </xdr:from>
        <xdr:to>
          <xdr:col>25</xdr:col>
          <xdr:colOff>7620</xdr:colOff>
          <xdr:row>11</xdr:row>
          <xdr:rowOff>22860</xdr:rowOff>
        </xdr:to>
        <xdr:sp macro="" textlink="">
          <xdr:nvSpPr>
            <xdr:cNvPr id="112642" name="Check Box 2" hidden="1">
              <a:extLst>
                <a:ext uri="{63B3BB69-23CF-44E3-9099-C40C66FF867C}">
                  <a14:compatExt spid="_x0000_s112642"/>
                </a:ext>
                <a:ext uri="{FF2B5EF4-FFF2-40B4-BE49-F238E27FC236}">
                  <a16:creationId xmlns="" xmlns:a16="http://schemas.microsoft.com/office/drawing/2014/main" id="{00000000-0008-0000-1B00-000002B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xdr:row>
          <xdr:rowOff>220980</xdr:rowOff>
        </xdr:from>
        <xdr:to>
          <xdr:col>9</xdr:col>
          <xdr:colOff>22860</xdr:colOff>
          <xdr:row>12</xdr:row>
          <xdr:rowOff>22860</xdr:rowOff>
        </xdr:to>
        <xdr:sp macro="" textlink="">
          <xdr:nvSpPr>
            <xdr:cNvPr id="112643" name="Check Box 3" hidden="1">
              <a:extLst>
                <a:ext uri="{63B3BB69-23CF-44E3-9099-C40C66FF867C}">
                  <a14:compatExt spid="_x0000_s112643"/>
                </a:ext>
                <a:ext uri="{FF2B5EF4-FFF2-40B4-BE49-F238E27FC236}">
                  <a16:creationId xmlns="" xmlns:a16="http://schemas.microsoft.com/office/drawing/2014/main" id="{00000000-0008-0000-1B00-000003B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10</xdr:row>
          <xdr:rowOff>220980</xdr:rowOff>
        </xdr:from>
        <xdr:to>
          <xdr:col>25</xdr:col>
          <xdr:colOff>7620</xdr:colOff>
          <xdr:row>12</xdr:row>
          <xdr:rowOff>7620</xdr:rowOff>
        </xdr:to>
        <xdr:sp macro="" textlink="">
          <xdr:nvSpPr>
            <xdr:cNvPr id="112644" name="Check Box 4" hidden="1">
              <a:extLst>
                <a:ext uri="{63B3BB69-23CF-44E3-9099-C40C66FF867C}">
                  <a14:compatExt spid="_x0000_s112644"/>
                </a:ext>
                <a:ext uri="{FF2B5EF4-FFF2-40B4-BE49-F238E27FC236}">
                  <a16:creationId xmlns="" xmlns:a16="http://schemas.microsoft.com/office/drawing/2014/main" id="{00000000-0008-0000-1B00-000004B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161191</xdr:colOff>
      <xdr:row>24</xdr:row>
      <xdr:rowOff>7327</xdr:rowOff>
    </xdr:from>
    <xdr:to>
      <xdr:col>39</xdr:col>
      <xdr:colOff>14654</xdr:colOff>
      <xdr:row>26</xdr:row>
      <xdr:rowOff>7327</xdr:rowOff>
    </xdr:to>
    <xdr:cxnSp macro="">
      <xdr:nvCxnSpPr>
        <xdr:cNvPr id="6" name="直線コネクタ 5">
          <a:extLst>
            <a:ext uri="{FF2B5EF4-FFF2-40B4-BE49-F238E27FC236}">
              <a16:creationId xmlns="" xmlns:a16="http://schemas.microsoft.com/office/drawing/2014/main" id="{00000000-0008-0000-1B00-000006000000}"/>
            </a:ext>
          </a:extLst>
        </xdr:cNvPr>
        <xdr:cNvCxnSpPr/>
      </xdr:nvCxnSpPr>
      <xdr:spPr>
        <a:xfrm>
          <a:off x="5190391" y="3179152"/>
          <a:ext cx="1739413" cy="3714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14653</xdr:colOff>
      <xdr:row>47</xdr:row>
      <xdr:rowOff>0</xdr:rowOff>
    </xdr:from>
    <xdr:to>
      <xdr:col>39</xdr:col>
      <xdr:colOff>0</xdr:colOff>
      <xdr:row>49</xdr:row>
      <xdr:rowOff>0</xdr:rowOff>
    </xdr:to>
    <xdr:cxnSp macro="">
      <xdr:nvCxnSpPr>
        <xdr:cNvPr id="7" name="直線コネクタ 6">
          <a:extLst>
            <a:ext uri="{FF2B5EF4-FFF2-40B4-BE49-F238E27FC236}">
              <a16:creationId xmlns="" xmlns:a16="http://schemas.microsoft.com/office/drawing/2014/main" id="{00000000-0008-0000-1B00-000007000000}"/>
            </a:ext>
          </a:extLst>
        </xdr:cNvPr>
        <xdr:cNvCxnSpPr/>
      </xdr:nvCxnSpPr>
      <xdr:spPr>
        <a:xfrm>
          <a:off x="5215303" y="7486650"/>
          <a:ext cx="1699847" cy="3524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175260</xdr:colOff>
          <xdr:row>9</xdr:row>
          <xdr:rowOff>251460</xdr:rowOff>
        </xdr:from>
        <xdr:to>
          <xdr:col>9</xdr:col>
          <xdr:colOff>22860</xdr:colOff>
          <xdr:row>11</xdr:row>
          <xdr:rowOff>22860</xdr:rowOff>
        </xdr:to>
        <xdr:sp macro="" textlink="">
          <xdr:nvSpPr>
            <xdr:cNvPr id="113665" name="Check Box 1" hidden="1">
              <a:extLst>
                <a:ext uri="{63B3BB69-23CF-44E3-9099-C40C66FF867C}">
                  <a14:compatExt spid="_x0000_s113665"/>
                </a:ext>
                <a:ext uri="{FF2B5EF4-FFF2-40B4-BE49-F238E27FC236}">
                  <a16:creationId xmlns="" xmlns:a16="http://schemas.microsoft.com/office/drawing/2014/main" id="{00000000-0008-0000-1C00-000001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9</xdr:row>
          <xdr:rowOff>251460</xdr:rowOff>
        </xdr:from>
        <xdr:to>
          <xdr:col>25</xdr:col>
          <xdr:colOff>7620</xdr:colOff>
          <xdr:row>11</xdr:row>
          <xdr:rowOff>22860</xdr:rowOff>
        </xdr:to>
        <xdr:sp macro="" textlink="">
          <xdr:nvSpPr>
            <xdr:cNvPr id="113666" name="Check Box 2" hidden="1">
              <a:extLst>
                <a:ext uri="{63B3BB69-23CF-44E3-9099-C40C66FF867C}">
                  <a14:compatExt spid="_x0000_s113666"/>
                </a:ext>
                <a:ext uri="{FF2B5EF4-FFF2-40B4-BE49-F238E27FC236}">
                  <a16:creationId xmlns="" xmlns:a16="http://schemas.microsoft.com/office/drawing/2014/main" id="{00000000-0008-0000-1C00-000002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xdr:row>
          <xdr:rowOff>220980</xdr:rowOff>
        </xdr:from>
        <xdr:to>
          <xdr:col>9</xdr:col>
          <xdr:colOff>22860</xdr:colOff>
          <xdr:row>12</xdr:row>
          <xdr:rowOff>22860</xdr:rowOff>
        </xdr:to>
        <xdr:sp macro="" textlink="">
          <xdr:nvSpPr>
            <xdr:cNvPr id="113667" name="Check Box 3" hidden="1">
              <a:extLst>
                <a:ext uri="{63B3BB69-23CF-44E3-9099-C40C66FF867C}">
                  <a14:compatExt spid="_x0000_s113667"/>
                </a:ext>
                <a:ext uri="{FF2B5EF4-FFF2-40B4-BE49-F238E27FC236}">
                  <a16:creationId xmlns="" xmlns:a16="http://schemas.microsoft.com/office/drawing/2014/main" id="{00000000-0008-0000-1C00-000003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10</xdr:row>
          <xdr:rowOff>220980</xdr:rowOff>
        </xdr:from>
        <xdr:to>
          <xdr:col>25</xdr:col>
          <xdr:colOff>7620</xdr:colOff>
          <xdr:row>12</xdr:row>
          <xdr:rowOff>7620</xdr:rowOff>
        </xdr:to>
        <xdr:sp macro="" textlink="">
          <xdr:nvSpPr>
            <xdr:cNvPr id="113668" name="Check Box 4" hidden="1">
              <a:extLst>
                <a:ext uri="{63B3BB69-23CF-44E3-9099-C40C66FF867C}">
                  <a14:compatExt spid="_x0000_s113668"/>
                </a:ext>
                <a:ext uri="{FF2B5EF4-FFF2-40B4-BE49-F238E27FC236}">
                  <a16:creationId xmlns="" xmlns:a16="http://schemas.microsoft.com/office/drawing/2014/main" id="{00000000-0008-0000-1C00-000004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161191</xdr:colOff>
      <xdr:row>24</xdr:row>
      <xdr:rowOff>7327</xdr:rowOff>
    </xdr:from>
    <xdr:to>
      <xdr:col>39</xdr:col>
      <xdr:colOff>14654</xdr:colOff>
      <xdr:row>26</xdr:row>
      <xdr:rowOff>7327</xdr:rowOff>
    </xdr:to>
    <xdr:cxnSp macro="">
      <xdr:nvCxnSpPr>
        <xdr:cNvPr id="6" name="直線コネクタ 5">
          <a:extLst>
            <a:ext uri="{FF2B5EF4-FFF2-40B4-BE49-F238E27FC236}">
              <a16:creationId xmlns="" xmlns:a16="http://schemas.microsoft.com/office/drawing/2014/main" id="{00000000-0008-0000-1C00-000006000000}"/>
            </a:ext>
          </a:extLst>
        </xdr:cNvPr>
        <xdr:cNvCxnSpPr/>
      </xdr:nvCxnSpPr>
      <xdr:spPr>
        <a:xfrm>
          <a:off x="5190391" y="3179152"/>
          <a:ext cx="1739413" cy="3714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14653</xdr:colOff>
      <xdr:row>47</xdr:row>
      <xdr:rowOff>0</xdr:rowOff>
    </xdr:from>
    <xdr:to>
      <xdr:col>39</xdr:col>
      <xdr:colOff>0</xdr:colOff>
      <xdr:row>49</xdr:row>
      <xdr:rowOff>0</xdr:rowOff>
    </xdr:to>
    <xdr:cxnSp macro="">
      <xdr:nvCxnSpPr>
        <xdr:cNvPr id="7" name="直線コネクタ 6">
          <a:extLst>
            <a:ext uri="{FF2B5EF4-FFF2-40B4-BE49-F238E27FC236}">
              <a16:creationId xmlns="" xmlns:a16="http://schemas.microsoft.com/office/drawing/2014/main" id="{00000000-0008-0000-1C00-000007000000}"/>
            </a:ext>
          </a:extLst>
        </xdr:cNvPr>
        <xdr:cNvCxnSpPr/>
      </xdr:nvCxnSpPr>
      <xdr:spPr>
        <a:xfrm>
          <a:off x="5215303" y="7486650"/>
          <a:ext cx="1699847" cy="3524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175260</xdr:colOff>
          <xdr:row>9</xdr:row>
          <xdr:rowOff>251460</xdr:rowOff>
        </xdr:from>
        <xdr:to>
          <xdr:col>9</xdr:col>
          <xdr:colOff>22860</xdr:colOff>
          <xdr:row>11</xdr:row>
          <xdr:rowOff>22860</xdr:rowOff>
        </xdr:to>
        <xdr:sp macro="" textlink="">
          <xdr:nvSpPr>
            <xdr:cNvPr id="91137" name="Check Box 1" hidden="1">
              <a:extLst>
                <a:ext uri="{63B3BB69-23CF-44E3-9099-C40C66FF867C}">
                  <a14:compatExt spid="_x0000_s91137"/>
                </a:ext>
                <a:ext uri="{FF2B5EF4-FFF2-40B4-BE49-F238E27FC236}">
                  <a16:creationId xmlns="" xmlns:a16="http://schemas.microsoft.com/office/drawing/2014/main" id="{00000000-0008-0000-0600-000001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9</xdr:row>
          <xdr:rowOff>251460</xdr:rowOff>
        </xdr:from>
        <xdr:to>
          <xdr:col>25</xdr:col>
          <xdr:colOff>7620</xdr:colOff>
          <xdr:row>11</xdr:row>
          <xdr:rowOff>22860</xdr:rowOff>
        </xdr:to>
        <xdr:sp macro="" textlink="">
          <xdr:nvSpPr>
            <xdr:cNvPr id="91138" name="Check Box 2" hidden="1">
              <a:extLst>
                <a:ext uri="{63B3BB69-23CF-44E3-9099-C40C66FF867C}">
                  <a14:compatExt spid="_x0000_s91138"/>
                </a:ext>
                <a:ext uri="{FF2B5EF4-FFF2-40B4-BE49-F238E27FC236}">
                  <a16:creationId xmlns="" xmlns:a16="http://schemas.microsoft.com/office/drawing/2014/main" id="{00000000-0008-0000-0600-000002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xdr:row>
          <xdr:rowOff>220980</xdr:rowOff>
        </xdr:from>
        <xdr:to>
          <xdr:col>9</xdr:col>
          <xdr:colOff>22860</xdr:colOff>
          <xdr:row>12</xdr:row>
          <xdr:rowOff>22860</xdr:rowOff>
        </xdr:to>
        <xdr:sp macro="" textlink="">
          <xdr:nvSpPr>
            <xdr:cNvPr id="91139" name="Check Box 3" hidden="1">
              <a:extLst>
                <a:ext uri="{63B3BB69-23CF-44E3-9099-C40C66FF867C}">
                  <a14:compatExt spid="_x0000_s91139"/>
                </a:ext>
                <a:ext uri="{FF2B5EF4-FFF2-40B4-BE49-F238E27FC236}">
                  <a16:creationId xmlns="" xmlns:a16="http://schemas.microsoft.com/office/drawing/2014/main" id="{00000000-0008-0000-0600-000003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10</xdr:row>
          <xdr:rowOff>220980</xdr:rowOff>
        </xdr:from>
        <xdr:to>
          <xdr:col>25</xdr:col>
          <xdr:colOff>7620</xdr:colOff>
          <xdr:row>12</xdr:row>
          <xdr:rowOff>7620</xdr:rowOff>
        </xdr:to>
        <xdr:sp macro="" textlink="">
          <xdr:nvSpPr>
            <xdr:cNvPr id="91140" name="Check Box 4" hidden="1">
              <a:extLst>
                <a:ext uri="{63B3BB69-23CF-44E3-9099-C40C66FF867C}">
                  <a14:compatExt spid="_x0000_s91140"/>
                </a:ext>
                <a:ext uri="{FF2B5EF4-FFF2-40B4-BE49-F238E27FC236}">
                  <a16:creationId xmlns="" xmlns:a16="http://schemas.microsoft.com/office/drawing/2014/main" id="{00000000-0008-0000-0600-000004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161191</xdr:colOff>
      <xdr:row>24</xdr:row>
      <xdr:rowOff>7327</xdr:rowOff>
    </xdr:from>
    <xdr:to>
      <xdr:col>39</xdr:col>
      <xdr:colOff>14654</xdr:colOff>
      <xdr:row>26</xdr:row>
      <xdr:rowOff>7327</xdr:rowOff>
    </xdr:to>
    <xdr:cxnSp macro="">
      <xdr:nvCxnSpPr>
        <xdr:cNvPr id="6" name="直線コネクタ 5">
          <a:extLst>
            <a:ext uri="{FF2B5EF4-FFF2-40B4-BE49-F238E27FC236}">
              <a16:creationId xmlns="" xmlns:a16="http://schemas.microsoft.com/office/drawing/2014/main" id="{00000000-0008-0000-0600-000006000000}"/>
            </a:ext>
          </a:extLst>
        </xdr:cNvPr>
        <xdr:cNvCxnSpPr/>
      </xdr:nvCxnSpPr>
      <xdr:spPr>
        <a:xfrm>
          <a:off x="5190391" y="3179152"/>
          <a:ext cx="1739413" cy="3714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14653</xdr:colOff>
      <xdr:row>47</xdr:row>
      <xdr:rowOff>0</xdr:rowOff>
    </xdr:from>
    <xdr:to>
      <xdr:col>39</xdr:col>
      <xdr:colOff>0</xdr:colOff>
      <xdr:row>49</xdr:row>
      <xdr:rowOff>0</xdr:rowOff>
    </xdr:to>
    <xdr:cxnSp macro="">
      <xdr:nvCxnSpPr>
        <xdr:cNvPr id="7" name="直線コネクタ 6">
          <a:extLst>
            <a:ext uri="{FF2B5EF4-FFF2-40B4-BE49-F238E27FC236}">
              <a16:creationId xmlns="" xmlns:a16="http://schemas.microsoft.com/office/drawing/2014/main" id="{00000000-0008-0000-0600-000007000000}"/>
            </a:ext>
          </a:extLst>
        </xdr:cNvPr>
        <xdr:cNvCxnSpPr/>
      </xdr:nvCxnSpPr>
      <xdr:spPr>
        <a:xfrm>
          <a:off x="5215303" y="7486650"/>
          <a:ext cx="1699847" cy="3524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175260</xdr:colOff>
          <xdr:row>9</xdr:row>
          <xdr:rowOff>251460</xdr:rowOff>
        </xdr:from>
        <xdr:to>
          <xdr:col>9</xdr:col>
          <xdr:colOff>22860</xdr:colOff>
          <xdr:row>11</xdr:row>
          <xdr:rowOff>22860</xdr:rowOff>
        </xdr:to>
        <xdr:sp macro="" textlink="">
          <xdr:nvSpPr>
            <xdr:cNvPr id="92161" name="Check Box 1" hidden="1">
              <a:extLst>
                <a:ext uri="{63B3BB69-23CF-44E3-9099-C40C66FF867C}">
                  <a14:compatExt spid="_x0000_s92161"/>
                </a:ext>
                <a:ext uri="{FF2B5EF4-FFF2-40B4-BE49-F238E27FC236}">
                  <a16:creationId xmlns="" xmlns:a16="http://schemas.microsoft.com/office/drawing/2014/main" id="{00000000-0008-0000-0700-000001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9</xdr:row>
          <xdr:rowOff>251460</xdr:rowOff>
        </xdr:from>
        <xdr:to>
          <xdr:col>25</xdr:col>
          <xdr:colOff>7620</xdr:colOff>
          <xdr:row>11</xdr:row>
          <xdr:rowOff>22860</xdr:rowOff>
        </xdr:to>
        <xdr:sp macro="" textlink="">
          <xdr:nvSpPr>
            <xdr:cNvPr id="92162" name="Check Box 2" hidden="1">
              <a:extLst>
                <a:ext uri="{63B3BB69-23CF-44E3-9099-C40C66FF867C}">
                  <a14:compatExt spid="_x0000_s92162"/>
                </a:ext>
                <a:ext uri="{FF2B5EF4-FFF2-40B4-BE49-F238E27FC236}">
                  <a16:creationId xmlns="" xmlns:a16="http://schemas.microsoft.com/office/drawing/2014/main" id="{00000000-0008-0000-0700-000002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xdr:row>
          <xdr:rowOff>220980</xdr:rowOff>
        </xdr:from>
        <xdr:to>
          <xdr:col>9</xdr:col>
          <xdr:colOff>22860</xdr:colOff>
          <xdr:row>12</xdr:row>
          <xdr:rowOff>22860</xdr:rowOff>
        </xdr:to>
        <xdr:sp macro="" textlink="">
          <xdr:nvSpPr>
            <xdr:cNvPr id="92163" name="Check Box 3" hidden="1">
              <a:extLst>
                <a:ext uri="{63B3BB69-23CF-44E3-9099-C40C66FF867C}">
                  <a14:compatExt spid="_x0000_s92163"/>
                </a:ext>
                <a:ext uri="{FF2B5EF4-FFF2-40B4-BE49-F238E27FC236}">
                  <a16:creationId xmlns="" xmlns:a16="http://schemas.microsoft.com/office/drawing/2014/main" id="{00000000-0008-0000-0700-000003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10</xdr:row>
          <xdr:rowOff>220980</xdr:rowOff>
        </xdr:from>
        <xdr:to>
          <xdr:col>25</xdr:col>
          <xdr:colOff>7620</xdr:colOff>
          <xdr:row>12</xdr:row>
          <xdr:rowOff>7620</xdr:rowOff>
        </xdr:to>
        <xdr:sp macro="" textlink="">
          <xdr:nvSpPr>
            <xdr:cNvPr id="92164" name="Check Box 4" hidden="1">
              <a:extLst>
                <a:ext uri="{63B3BB69-23CF-44E3-9099-C40C66FF867C}">
                  <a14:compatExt spid="_x0000_s92164"/>
                </a:ext>
                <a:ext uri="{FF2B5EF4-FFF2-40B4-BE49-F238E27FC236}">
                  <a16:creationId xmlns="" xmlns:a16="http://schemas.microsoft.com/office/drawing/2014/main" id="{00000000-0008-0000-0700-000004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161191</xdr:colOff>
      <xdr:row>24</xdr:row>
      <xdr:rowOff>7327</xdr:rowOff>
    </xdr:from>
    <xdr:to>
      <xdr:col>39</xdr:col>
      <xdr:colOff>14654</xdr:colOff>
      <xdr:row>26</xdr:row>
      <xdr:rowOff>7327</xdr:rowOff>
    </xdr:to>
    <xdr:cxnSp macro="">
      <xdr:nvCxnSpPr>
        <xdr:cNvPr id="6" name="直線コネクタ 5">
          <a:extLst>
            <a:ext uri="{FF2B5EF4-FFF2-40B4-BE49-F238E27FC236}">
              <a16:creationId xmlns="" xmlns:a16="http://schemas.microsoft.com/office/drawing/2014/main" id="{00000000-0008-0000-0700-000006000000}"/>
            </a:ext>
          </a:extLst>
        </xdr:cNvPr>
        <xdr:cNvCxnSpPr/>
      </xdr:nvCxnSpPr>
      <xdr:spPr>
        <a:xfrm>
          <a:off x="5190391" y="3179152"/>
          <a:ext cx="1739413" cy="3714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14653</xdr:colOff>
      <xdr:row>47</xdr:row>
      <xdr:rowOff>0</xdr:rowOff>
    </xdr:from>
    <xdr:to>
      <xdr:col>39</xdr:col>
      <xdr:colOff>0</xdr:colOff>
      <xdr:row>49</xdr:row>
      <xdr:rowOff>0</xdr:rowOff>
    </xdr:to>
    <xdr:cxnSp macro="">
      <xdr:nvCxnSpPr>
        <xdr:cNvPr id="7" name="直線コネクタ 6">
          <a:extLst>
            <a:ext uri="{FF2B5EF4-FFF2-40B4-BE49-F238E27FC236}">
              <a16:creationId xmlns="" xmlns:a16="http://schemas.microsoft.com/office/drawing/2014/main" id="{00000000-0008-0000-0700-000007000000}"/>
            </a:ext>
          </a:extLst>
        </xdr:cNvPr>
        <xdr:cNvCxnSpPr/>
      </xdr:nvCxnSpPr>
      <xdr:spPr>
        <a:xfrm>
          <a:off x="5215303" y="7486650"/>
          <a:ext cx="1699847" cy="3524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175260</xdr:colOff>
          <xdr:row>9</xdr:row>
          <xdr:rowOff>251460</xdr:rowOff>
        </xdr:from>
        <xdr:to>
          <xdr:col>9</xdr:col>
          <xdr:colOff>22860</xdr:colOff>
          <xdr:row>11</xdr:row>
          <xdr:rowOff>22860</xdr:rowOff>
        </xdr:to>
        <xdr:sp macro="" textlink="">
          <xdr:nvSpPr>
            <xdr:cNvPr id="93185" name="Check Box 1" hidden="1">
              <a:extLst>
                <a:ext uri="{63B3BB69-23CF-44E3-9099-C40C66FF867C}">
                  <a14:compatExt spid="_x0000_s93185"/>
                </a:ext>
                <a:ext uri="{FF2B5EF4-FFF2-40B4-BE49-F238E27FC236}">
                  <a16:creationId xmlns="" xmlns:a16="http://schemas.microsoft.com/office/drawing/2014/main" id="{00000000-0008-0000-0800-000001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9</xdr:row>
          <xdr:rowOff>251460</xdr:rowOff>
        </xdr:from>
        <xdr:to>
          <xdr:col>25</xdr:col>
          <xdr:colOff>7620</xdr:colOff>
          <xdr:row>11</xdr:row>
          <xdr:rowOff>22860</xdr:rowOff>
        </xdr:to>
        <xdr:sp macro="" textlink="">
          <xdr:nvSpPr>
            <xdr:cNvPr id="93186" name="Check Box 2" hidden="1">
              <a:extLst>
                <a:ext uri="{63B3BB69-23CF-44E3-9099-C40C66FF867C}">
                  <a14:compatExt spid="_x0000_s93186"/>
                </a:ext>
                <a:ext uri="{FF2B5EF4-FFF2-40B4-BE49-F238E27FC236}">
                  <a16:creationId xmlns="" xmlns:a16="http://schemas.microsoft.com/office/drawing/2014/main" id="{00000000-0008-0000-0800-000002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xdr:row>
          <xdr:rowOff>220980</xdr:rowOff>
        </xdr:from>
        <xdr:to>
          <xdr:col>9</xdr:col>
          <xdr:colOff>22860</xdr:colOff>
          <xdr:row>12</xdr:row>
          <xdr:rowOff>22860</xdr:rowOff>
        </xdr:to>
        <xdr:sp macro="" textlink="">
          <xdr:nvSpPr>
            <xdr:cNvPr id="93187" name="Check Box 3" hidden="1">
              <a:extLst>
                <a:ext uri="{63B3BB69-23CF-44E3-9099-C40C66FF867C}">
                  <a14:compatExt spid="_x0000_s93187"/>
                </a:ext>
                <a:ext uri="{FF2B5EF4-FFF2-40B4-BE49-F238E27FC236}">
                  <a16:creationId xmlns="" xmlns:a16="http://schemas.microsoft.com/office/drawing/2014/main" id="{00000000-0008-0000-0800-000003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10</xdr:row>
          <xdr:rowOff>220980</xdr:rowOff>
        </xdr:from>
        <xdr:to>
          <xdr:col>25</xdr:col>
          <xdr:colOff>7620</xdr:colOff>
          <xdr:row>12</xdr:row>
          <xdr:rowOff>7620</xdr:rowOff>
        </xdr:to>
        <xdr:sp macro="" textlink="">
          <xdr:nvSpPr>
            <xdr:cNvPr id="93188" name="Check Box 4" hidden="1">
              <a:extLst>
                <a:ext uri="{63B3BB69-23CF-44E3-9099-C40C66FF867C}">
                  <a14:compatExt spid="_x0000_s93188"/>
                </a:ext>
                <a:ext uri="{FF2B5EF4-FFF2-40B4-BE49-F238E27FC236}">
                  <a16:creationId xmlns="" xmlns:a16="http://schemas.microsoft.com/office/drawing/2014/main" id="{00000000-0008-0000-0800-000004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161191</xdr:colOff>
      <xdr:row>24</xdr:row>
      <xdr:rowOff>7327</xdr:rowOff>
    </xdr:from>
    <xdr:to>
      <xdr:col>39</xdr:col>
      <xdr:colOff>14654</xdr:colOff>
      <xdr:row>26</xdr:row>
      <xdr:rowOff>7327</xdr:rowOff>
    </xdr:to>
    <xdr:cxnSp macro="">
      <xdr:nvCxnSpPr>
        <xdr:cNvPr id="6" name="直線コネクタ 5">
          <a:extLst>
            <a:ext uri="{FF2B5EF4-FFF2-40B4-BE49-F238E27FC236}">
              <a16:creationId xmlns="" xmlns:a16="http://schemas.microsoft.com/office/drawing/2014/main" id="{00000000-0008-0000-0800-000006000000}"/>
            </a:ext>
          </a:extLst>
        </xdr:cNvPr>
        <xdr:cNvCxnSpPr/>
      </xdr:nvCxnSpPr>
      <xdr:spPr>
        <a:xfrm>
          <a:off x="5190391" y="3179152"/>
          <a:ext cx="1739413" cy="3714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14653</xdr:colOff>
      <xdr:row>47</xdr:row>
      <xdr:rowOff>0</xdr:rowOff>
    </xdr:from>
    <xdr:to>
      <xdr:col>39</xdr:col>
      <xdr:colOff>0</xdr:colOff>
      <xdr:row>49</xdr:row>
      <xdr:rowOff>0</xdr:rowOff>
    </xdr:to>
    <xdr:cxnSp macro="">
      <xdr:nvCxnSpPr>
        <xdr:cNvPr id="7" name="直線コネクタ 6">
          <a:extLst>
            <a:ext uri="{FF2B5EF4-FFF2-40B4-BE49-F238E27FC236}">
              <a16:creationId xmlns="" xmlns:a16="http://schemas.microsoft.com/office/drawing/2014/main" id="{00000000-0008-0000-0800-000007000000}"/>
            </a:ext>
          </a:extLst>
        </xdr:cNvPr>
        <xdr:cNvCxnSpPr/>
      </xdr:nvCxnSpPr>
      <xdr:spPr>
        <a:xfrm>
          <a:off x="5215303" y="7486650"/>
          <a:ext cx="1699847" cy="3524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175260</xdr:colOff>
          <xdr:row>9</xdr:row>
          <xdr:rowOff>251460</xdr:rowOff>
        </xdr:from>
        <xdr:to>
          <xdr:col>9</xdr:col>
          <xdr:colOff>22860</xdr:colOff>
          <xdr:row>11</xdr:row>
          <xdr:rowOff>22860</xdr:rowOff>
        </xdr:to>
        <xdr:sp macro="" textlink="">
          <xdr:nvSpPr>
            <xdr:cNvPr id="94209" name="Check Box 1" hidden="1">
              <a:extLst>
                <a:ext uri="{63B3BB69-23CF-44E3-9099-C40C66FF867C}">
                  <a14:compatExt spid="_x0000_s94209"/>
                </a:ext>
                <a:ext uri="{FF2B5EF4-FFF2-40B4-BE49-F238E27FC236}">
                  <a16:creationId xmlns="" xmlns:a16="http://schemas.microsoft.com/office/drawing/2014/main" id="{00000000-0008-0000-0900-000001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9</xdr:row>
          <xdr:rowOff>251460</xdr:rowOff>
        </xdr:from>
        <xdr:to>
          <xdr:col>25</xdr:col>
          <xdr:colOff>7620</xdr:colOff>
          <xdr:row>11</xdr:row>
          <xdr:rowOff>22860</xdr:rowOff>
        </xdr:to>
        <xdr:sp macro="" textlink="">
          <xdr:nvSpPr>
            <xdr:cNvPr id="94210" name="Check Box 2" hidden="1">
              <a:extLst>
                <a:ext uri="{63B3BB69-23CF-44E3-9099-C40C66FF867C}">
                  <a14:compatExt spid="_x0000_s94210"/>
                </a:ext>
                <a:ext uri="{FF2B5EF4-FFF2-40B4-BE49-F238E27FC236}">
                  <a16:creationId xmlns="" xmlns:a16="http://schemas.microsoft.com/office/drawing/2014/main" id="{00000000-0008-0000-0900-000002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xdr:row>
          <xdr:rowOff>220980</xdr:rowOff>
        </xdr:from>
        <xdr:to>
          <xdr:col>9</xdr:col>
          <xdr:colOff>22860</xdr:colOff>
          <xdr:row>12</xdr:row>
          <xdr:rowOff>22860</xdr:rowOff>
        </xdr:to>
        <xdr:sp macro="" textlink="">
          <xdr:nvSpPr>
            <xdr:cNvPr id="94211" name="Check Box 3" hidden="1">
              <a:extLst>
                <a:ext uri="{63B3BB69-23CF-44E3-9099-C40C66FF867C}">
                  <a14:compatExt spid="_x0000_s94211"/>
                </a:ext>
                <a:ext uri="{FF2B5EF4-FFF2-40B4-BE49-F238E27FC236}">
                  <a16:creationId xmlns="" xmlns:a16="http://schemas.microsoft.com/office/drawing/2014/main" id="{00000000-0008-0000-0900-000003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10</xdr:row>
          <xdr:rowOff>220980</xdr:rowOff>
        </xdr:from>
        <xdr:to>
          <xdr:col>25</xdr:col>
          <xdr:colOff>7620</xdr:colOff>
          <xdr:row>12</xdr:row>
          <xdr:rowOff>7620</xdr:rowOff>
        </xdr:to>
        <xdr:sp macro="" textlink="">
          <xdr:nvSpPr>
            <xdr:cNvPr id="94212" name="Check Box 4" hidden="1">
              <a:extLst>
                <a:ext uri="{63B3BB69-23CF-44E3-9099-C40C66FF867C}">
                  <a14:compatExt spid="_x0000_s94212"/>
                </a:ext>
                <a:ext uri="{FF2B5EF4-FFF2-40B4-BE49-F238E27FC236}">
                  <a16:creationId xmlns="" xmlns:a16="http://schemas.microsoft.com/office/drawing/2014/main" id="{00000000-0008-0000-0900-000004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161191</xdr:colOff>
      <xdr:row>24</xdr:row>
      <xdr:rowOff>7327</xdr:rowOff>
    </xdr:from>
    <xdr:to>
      <xdr:col>39</xdr:col>
      <xdr:colOff>14654</xdr:colOff>
      <xdr:row>26</xdr:row>
      <xdr:rowOff>7327</xdr:rowOff>
    </xdr:to>
    <xdr:cxnSp macro="">
      <xdr:nvCxnSpPr>
        <xdr:cNvPr id="6" name="直線コネクタ 5">
          <a:extLst>
            <a:ext uri="{FF2B5EF4-FFF2-40B4-BE49-F238E27FC236}">
              <a16:creationId xmlns="" xmlns:a16="http://schemas.microsoft.com/office/drawing/2014/main" id="{00000000-0008-0000-0900-000006000000}"/>
            </a:ext>
          </a:extLst>
        </xdr:cNvPr>
        <xdr:cNvCxnSpPr/>
      </xdr:nvCxnSpPr>
      <xdr:spPr>
        <a:xfrm>
          <a:off x="5190391" y="3179152"/>
          <a:ext cx="1739413" cy="3714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14653</xdr:colOff>
      <xdr:row>47</xdr:row>
      <xdr:rowOff>0</xdr:rowOff>
    </xdr:from>
    <xdr:to>
      <xdr:col>39</xdr:col>
      <xdr:colOff>0</xdr:colOff>
      <xdr:row>49</xdr:row>
      <xdr:rowOff>0</xdr:rowOff>
    </xdr:to>
    <xdr:cxnSp macro="">
      <xdr:nvCxnSpPr>
        <xdr:cNvPr id="7" name="直線コネクタ 6">
          <a:extLst>
            <a:ext uri="{FF2B5EF4-FFF2-40B4-BE49-F238E27FC236}">
              <a16:creationId xmlns="" xmlns:a16="http://schemas.microsoft.com/office/drawing/2014/main" id="{00000000-0008-0000-0900-000007000000}"/>
            </a:ext>
          </a:extLst>
        </xdr:cNvPr>
        <xdr:cNvCxnSpPr/>
      </xdr:nvCxnSpPr>
      <xdr:spPr>
        <a:xfrm>
          <a:off x="5215303" y="7486650"/>
          <a:ext cx="1699847" cy="3524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175260</xdr:colOff>
          <xdr:row>9</xdr:row>
          <xdr:rowOff>251460</xdr:rowOff>
        </xdr:from>
        <xdr:to>
          <xdr:col>9</xdr:col>
          <xdr:colOff>22860</xdr:colOff>
          <xdr:row>11</xdr:row>
          <xdr:rowOff>22860</xdr:rowOff>
        </xdr:to>
        <xdr:sp macro="" textlink="">
          <xdr:nvSpPr>
            <xdr:cNvPr id="95233" name="Check Box 1" hidden="1">
              <a:extLst>
                <a:ext uri="{63B3BB69-23CF-44E3-9099-C40C66FF867C}">
                  <a14:compatExt spid="_x0000_s95233"/>
                </a:ext>
                <a:ext uri="{FF2B5EF4-FFF2-40B4-BE49-F238E27FC236}">
                  <a16:creationId xmlns="" xmlns:a16="http://schemas.microsoft.com/office/drawing/2014/main" id="{00000000-0008-0000-0A00-000001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9</xdr:row>
          <xdr:rowOff>251460</xdr:rowOff>
        </xdr:from>
        <xdr:to>
          <xdr:col>25</xdr:col>
          <xdr:colOff>7620</xdr:colOff>
          <xdr:row>11</xdr:row>
          <xdr:rowOff>22860</xdr:rowOff>
        </xdr:to>
        <xdr:sp macro="" textlink="">
          <xdr:nvSpPr>
            <xdr:cNvPr id="95234" name="Check Box 2" hidden="1">
              <a:extLst>
                <a:ext uri="{63B3BB69-23CF-44E3-9099-C40C66FF867C}">
                  <a14:compatExt spid="_x0000_s95234"/>
                </a:ext>
                <a:ext uri="{FF2B5EF4-FFF2-40B4-BE49-F238E27FC236}">
                  <a16:creationId xmlns="" xmlns:a16="http://schemas.microsoft.com/office/drawing/2014/main" id="{00000000-0008-0000-0A00-000002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xdr:row>
          <xdr:rowOff>220980</xdr:rowOff>
        </xdr:from>
        <xdr:to>
          <xdr:col>9</xdr:col>
          <xdr:colOff>22860</xdr:colOff>
          <xdr:row>12</xdr:row>
          <xdr:rowOff>22860</xdr:rowOff>
        </xdr:to>
        <xdr:sp macro="" textlink="">
          <xdr:nvSpPr>
            <xdr:cNvPr id="95235" name="Check Box 3" hidden="1">
              <a:extLst>
                <a:ext uri="{63B3BB69-23CF-44E3-9099-C40C66FF867C}">
                  <a14:compatExt spid="_x0000_s95235"/>
                </a:ext>
                <a:ext uri="{FF2B5EF4-FFF2-40B4-BE49-F238E27FC236}">
                  <a16:creationId xmlns="" xmlns:a16="http://schemas.microsoft.com/office/drawing/2014/main" id="{00000000-0008-0000-0A00-000003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10</xdr:row>
          <xdr:rowOff>220980</xdr:rowOff>
        </xdr:from>
        <xdr:to>
          <xdr:col>25</xdr:col>
          <xdr:colOff>7620</xdr:colOff>
          <xdr:row>12</xdr:row>
          <xdr:rowOff>7620</xdr:rowOff>
        </xdr:to>
        <xdr:sp macro="" textlink="">
          <xdr:nvSpPr>
            <xdr:cNvPr id="95236" name="Check Box 4" hidden="1">
              <a:extLst>
                <a:ext uri="{63B3BB69-23CF-44E3-9099-C40C66FF867C}">
                  <a14:compatExt spid="_x0000_s95236"/>
                </a:ext>
                <a:ext uri="{FF2B5EF4-FFF2-40B4-BE49-F238E27FC236}">
                  <a16:creationId xmlns="" xmlns:a16="http://schemas.microsoft.com/office/drawing/2014/main" id="{00000000-0008-0000-0A00-000004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161191</xdr:colOff>
      <xdr:row>24</xdr:row>
      <xdr:rowOff>7327</xdr:rowOff>
    </xdr:from>
    <xdr:to>
      <xdr:col>39</xdr:col>
      <xdr:colOff>14654</xdr:colOff>
      <xdr:row>26</xdr:row>
      <xdr:rowOff>7327</xdr:rowOff>
    </xdr:to>
    <xdr:cxnSp macro="">
      <xdr:nvCxnSpPr>
        <xdr:cNvPr id="6" name="直線コネクタ 5">
          <a:extLst>
            <a:ext uri="{FF2B5EF4-FFF2-40B4-BE49-F238E27FC236}">
              <a16:creationId xmlns="" xmlns:a16="http://schemas.microsoft.com/office/drawing/2014/main" id="{00000000-0008-0000-0A00-000006000000}"/>
            </a:ext>
          </a:extLst>
        </xdr:cNvPr>
        <xdr:cNvCxnSpPr/>
      </xdr:nvCxnSpPr>
      <xdr:spPr>
        <a:xfrm>
          <a:off x="5190391" y="3179152"/>
          <a:ext cx="1739413" cy="3714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14653</xdr:colOff>
      <xdr:row>47</xdr:row>
      <xdr:rowOff>0</xdr:rowOff>
    </xdr:from>
    <xdr:to>
      <xdr:col>39</xdr:col>
      <xdr:colOff>0</xdr:colOff>
      <xdr:row>49</xdr:row>
      <xdr:rowOff>0</xdr:rowOff>
    </xdr:to>
    <xdr:cxnSp macro="">
      <xdr:nvCxnSpPr>
        <xdr:cNvPr id="7" name="直線コネクタ 6">
          <a:extLst>
            <a:ext uri="{FF2B5EF4-FFF2-40B4-BE49-F238E27FC236}">
              <a16:creationId xmlns="" xmlns:a16="http://schemas.microsoft.com/office/drawing/2014/main" id="{00000000-0008-0000-0A00-000007000000}"/>
            </a:ext>
          </a:extLst>
        </xdr:cNvPr>
        <xdr:cNvCxnSpPr/>
      </xdr:nvCxnSpPr>
      <xdr:spPr>
        <a:xfrm>
          <a:off x="5215303" y="7486650"/>
          <a:ext cx="1699847" cy="3524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175260</xdr:colOff>
          <xdr:row>9</xdr:row>
          <xdr:rowOff>251460</xdr:rowOff>
        </xdr:from>
        <xdr:to>
          <xdr:col>9</xdr:col>
          <xdr:colOff>22860</xdr:colOff>
          <xdr:row>11</xdr:row>
          <xdr:rowOff>22860</xdr:rowOff>
        </xdr:to>
        <xdr:sp macro="" textlink="">
          <xdr:nvSpPr>
            <xdr:cNvPr id="96257" name="Check Box 1" hidden="1">
              <a:extLst>
                <a:ext uri="{63B3BB69-23CF-44E3-9099-C40C66FF867C}">
                  <a14:compatExt spid="_x0000_s96257"/>
                </a:ext>
                <a:ext uri="{FF2B5EF4-FFF2-40B4-BE49-F238E27FC236}">
                  <a16:creationId xmlns="" xmlns:a16="http://schemas.microsoft.com/office/drawing/2014/main" id="{00000000-0008-0000-0B00-000001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9</xdr:row>
          <xdr:rowOff>251460</xdr:rowOff>
        </xdr:from>
        <xdr:to>
          <xdr:col>25</xdr:col>
          <xdr:colOff>7620</xdr:colOff>
          <xdr:row>11</xdr:row>
          <xdr:rowOff>22860</xdr:rowOff>
        </xdr:to>
        <xdr:sp macro="" textlink="">
          <xdr:nvSpPr>
            <xdr:cNvPr id="96258" name="Check Box 2" hidden="1">
              <a:extLst>
                <a:ext uri="{63B3BB69-23CF-44E3-9099-C40C66FF867C}">
                  <a14:compatExt spid="_x0000_s96258"/>
                </a:ext>
                <a:ext uri="{FF2B5EF4-FFF2-40B4-BE49-F238E27FC236}">
                  <a16:creationId xmlns="" xmlns:a16="http://schemas.microsoft.com/office/drawing/2014/main" id="{00000000-0008-0000-0B00-000002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xdr:row>
          <xdr:rowOff>220980</xdr:rowOff>
        </xdr:from>
        <xdr:to>
          <xdr:col>9</xdr:col>
          <xdr:colOff>22860</xdr:colOff>
          <xdr:row>12</xdr:row>
          <xdr:rowOff>22860</xdr:rowOff>
        </xdr:to>
        <xdr:sp macro="" textlink="">
          <xdr:nvSpPr>
            <xdr:cNvPr id="96259" name="Check Box 3" hidden="1">
              <a:extLst>
                <a:ext uri="{63B3BB69-23CF-44E3-9099-C40C66FF867C}">
                  <a14:compatExt spid="_x0000_s96259"/>
                </a:ext>
                <a:ext uri="{FF2B5EF4-FFF2-40B4-BE49-F238E27FC236}">
                  <a16:creationId xmlns="" xmlns:a16="http://schemas.microsoft.com/office/drawing/2014/main" id="{00000000-0008-0000-0B00-000003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10</xdr:row>
          <xdr:rowOff>220980</xdr:rowOff>
        </xdr:from>
        <xdr:to>
          <xdr:col>25</xdr:col>
          <xdr:colOff>7620</xdr:colOff>
          <xdr:row>12</xdr:row>
          <xdr:rowOff>7620</xdr:rowOff>
        </xdr:to>
        <xdr:sp macro="" textlink="">
          <xdr:nvSpPr>
            <xdr:cNvPr id="96260" name="Check Box 4" hidden="1">
              <a:extLst>
                <a:ext uri="{63B3BB69-23CF-44E3-9099-C40C66FF867C}">
                  <a14:compatExt spid="_x0000_s96260"/>
                </a:ext>
                <a:ext uri="{FF2B5EF4-FFF2-40B4-BE49-F238E27FC236}">
                  <a16:creationId xmlns="" xmlns:a16="http://schemas.microsoft.com/office/drawing/2014/main" id="{00000000-0008-0000-0B00-000004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161191</xdr:colOff>
      <xdr:row>24</xdr:row>
      <xdr:rowOff>7327</xdr:rowOff>
    </xdr:from>
    <xdr:to>
      <xdr:col>39</xdr:col>
      <xdr:colOff>14654</xdr:colOff>
      <xdr:row>26</xdr:row>
      <xdr:rowOff>7327</xdr:rowOff>
    </xdr:to>
    <xdr:cxnSp macro="">
      <xdr:nvCxnSpPr>
        <xdr:cNvPr id="6" name="直線コネクタ 5">
          <a:extLst>
            <a:ext uri="{FF2B5EF4-FFF2-40B4-BE49-F238E27FC236}">
              <a16:creationId xmlns="" xmlns:a16="http://schemas.microsoft.com/office/drawing/2014/main" id="{00000000-0008-0000-0B00-000006000000}"/>
            </a:ext>
          </a:extLst>
        </xdr:cNvPr>
        <xdr:cNvCxnSpPr/>
      </xdr:nvCxnSpPr>
      <xdr:spPr>
        <a:xfrm>
          <a:off x="5190391" y="3179152"/>
          <a:ext cx="1739413" cy="3714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14653</xdr:colOff>
      <xdr:row>47</xdr:row>
      <xdr:rowOff>0</xdr:rowOff>
    </xdr:from>
    <xdr:to>
      <xdr:col>39</xdr:col>
      <xdr:colOff>0</xdr:colOff>
      <xdr:row>49</xdr:row>
      <xdr:rowOff>0</xdr:rowOff>
    </xdr:to>
    <xdr:cxnSp macro="">
      <xdr:nvCxnSpPr>
        <xdr:cNvPr id="7" name="直線コネクタ 6">
          <a:extLst>
            <a:ext uri="{FF2B5EF4-FFF2-40B4-BE49-F238E27FC236}">
              <a16:creationId xmlns="" xmlns:a16="http://schemas.microsoft.com/office/drawing/2014/main" id="{00000000-0008-0000-0B00-000007000000}"/>
            </a:ext>
          </a:extLst>
        </xdr:cNvPr>
        <xdr:cNvCxnSpPr/>
      </xdr:nvCxnSpPr>
      <xdr:spPr>
        <a:xfrm>
          <a:off x="5215303" y="7486650"/>
          <a:ext cx="1699847" cy="3524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175260</xdr:colOff>
          <xdr:row>9</xdr:row>
          <xdr:rowOff>251460</xdr:rowOff>
        </xdr:from>
        <xdr:to>
          <xdr:col>9</xdr:col>
          <xdr:colOff>22860</xdr:colOff>
          <xdr:row>11</xdr:row>
          <xdr:rowOff>22860</xdr:rowOff>
        </xdr:to>
        <xdr:sp macro="" textlink="">
          <xdr:nvSpPr>
            <xdr:cNvPr id="97281" name="Check Box 1" hidden="1">
              <a:extLst>
                <a:ext uri="{63B3BB69-23CF-44E3-9099-C40C66FF867C}">
                  <a14:compatExt spid="_x0000_s97281"/>
                </a:ext>
                <a:ext uri="{FF2B5EF4-FFF2-40B4-BE49-F238E27FC236}">
                  <a16:creationId xmlns="" xmlns:a16="http://schemas.microsoft.com/office/drawing/2014/main" id="{00000000-0008-0000-0C00-000001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9</xdr:row>
          <xdr:rowOff>251460</xdr:rowOff>
        </xdr:from>
        <xdr:to>
          <xdr:col>25</xdr:col>
          <xdr:colOff>7620</xdr:colOff>
          <xdr:row>11</xdr:row>
          <xdr:rowOff>22860</xdr:rowOff>
        </xdr:to>
        <xdr:sp macro="" textlink="">
          <xdr:nvSpPr>
            <xdr:cNvPr id="97282" name="Check Box 2" hidden="1">
              <a:extLst>
                <a:ext uri="{63B3BB69-23CF-44E3-9099-C40C66FF867C}">
                  <a14:compatExt spid="_x0000_s97282"/>
                </a:ext>
                <a:ext uri="{FF2B5EF4-FFF2-40B4-BE49-F238E27FC236}">
                  <a16:creationId xmlns="" xmlns:a16="http://schemas.microsoft.com/office/drawing/2014/main" id="{00000000-0008-0000-0C00-000002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xdr:row>
          <xdr:rowOff>220980</xdr:rowOff>
        </xdr:from>
        <xdr:to>
          <xdr:col>9</xdr:col>
          <xdr:colOff>22860</xdr:colOff>
          <xdr:row>12</xdr:row>
          <xdr:rowOff>22860</xdr:rowOff>
        </xdr:to>
        <xdr:sp macro="" textlink="">
          <xdr:nvSpPr>
            <xdr:cNvPr id="97283" name="Check Box 3" hidden="1">
              <a:extLst>
                <a:ext uri="{63B3BB69-23CF-44E3-9099-C40C66FF867C}">
                  <a14:compatExt spid="_x0000_s97283"/>
                </a:ext>
                <a:ext uri="{FF2B5EF4-FFF2-40B4-BE49-F238E27FC236}">
                  <a16:creationId xmlns="" xmlns:a16="http://schemas.microsoft.com/office/drawing/2014/main" id="{00000000-0008-0000-0C00-000003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10</xdr:row>
          <xdr:rowOff>220980</xdr:rowOff>
        </xdr:from>
        <xdr:to>
          <xdr:col>25</xdr:col>
          <xdr:colOff>7620</xdr:colOff>
          <xdr:row>12</xdr:row>
          <xdr:rowOff>7620</xdr:rowOff>
        </xdr:to>
        <xdr:sp macro="" textlink="">
          <xdr:nvSpPr>
            <xdr:cNvPr id="97284" name="Check Box 4" hidden="1">
              <a:extLst>
                <a:ext uri="{63B3BB69-23CF-44E3-9099-C40C66FF867C}">
                  <a14:compatExt spid="_x0000_s97284"/>
                </a:ext>
                <a:ext uri="{FF2B5EF4-FFF2-40B4-BE49-F238E27FC236}">
                  <a16:creationId xmlns="" xmlns:a16="http://schemas.microsoft.com/office/drawing/2014/main" id="{00000000-0008-0000-0C00-000004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161191</xdr:colOff>
      <xdr:row>24</xdr:row>
      <xdr:rowOff>7327</xdr:rowOff>
    </xdr:from>
    <xdr:to>
      <xdr:col>39</xdr:col>
      <xdr:colOff>14654</xdr:colOff>
      <xdr:row>26</xdr:row>
      <xdr:rowOff>7327</xdr:rowOff>
    </xdr:to>
    <xdr:cxnSp macro="">
      <xdr:nvCxnSpPr>
        <xdr:cNvPr id="6" name="直線コネクタ 5">
          <a:extLst>
            <a:ext uri="{FF2B5EF4-FFF2-40B4-BE49-F238E27FC236}">
              <a16:creationId xmlns="" xmlns:a16="http://schemas.microsoft.com/office/drawing/2014/main" id="{00000000-0008-0000-0C00-000006000000}"/>
            </a:ext>
          </a:extLst>
        </xdr:cNvPr>
        <xdr:cNvCxnSpPr/>
      </xdr:nvCxnSpPr>
      <xdr:spPr>
        <a:xfrm>
          <a:off x="5190391" y="3179152"/>
          <a:ext cx="1739413" cy="3714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14653</xdr:colOff>
      <xdr:row>47</xdr:row>
      <xdr:rowOff>0</xdr:rowOff>
    </xdr:from>
    <xdr:to>
      <xdr:col>39</xdr:col>
      <xdr:colOff>0</xdr:colOff>
      <xdr:row>49</xdr:row>
      <xdr:rowOff>0</xdr:rowOff>
    </xdr:to>
    <xdr:cxnSp macro="">
      <xdr:nvCxnSpPr>
        <xdr:cNvPr id="7" name="直線コネクタ 6">
          <a:extLst>
            <a:ext uri="{FF2B5EF4-FFF2-40B4-BE49-F238E27FC236}">
              <a16:creationId xmlns="" xmlns:a16="http://schemas.microsoft.com/office/drawing/2014/main" id="{00000000-0008-0000-0C00-000007000000}"/>
            </a:ext>
          </a:extLst>
        </xdr:cNvPr>
        <xdr:cNvCxnSpPr/>
      </xdr:nvCxnSpPr>
      <xdr:spPr>
        <a:xfrm>
          <a:off x="5215303" y="7486650"/>
          <a:ext cx="1699847" cy="3524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omments" Target="../comments9.xml"/><Relationship Id="rId3" Type="http://schemas.openxmlformats.org/officeDocument/2006/relationships/vmlDrawing" Target="../drawings/vmlDrawing9.vml"/><Relationship Id="rId7" Type="http://schemas.openxmlformats.org/officeDocument/2006/relationships/ctrlProp" Target="../ctrlProps/ctrlProp24.xml"/><Relationship Id="rId2" Type="http://schemas.openxmlformats.org/officeDocument/2006/relationships/drawing" Target="../drawings/drawing6.xml"/><Relationship Id="rId1" Type="http://schemas.openxmlformats.org/officeDocument/2006/relationships/printerSettings" Target="../printerSettings/printerSettings10.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11.xml.rels><?xml version="1.0" encoding="UTF-8" standalone="yes"?>
<Relationships xmlns="http://schemas.openxmlformats.org/package/2006/relationships"><Relationship Id="rId8" Type="http://schemas.openxmlformats.org/officeDocument/2006/relationships/comments" Target="../comments10.xml"/><Relationship Id="rId3" Type="http://schemas.openxmlformats.org/officeDocument/2006/relationships/vmlDrawing" Target="../drawings/vmlDrawing10.vml"/><Relationship Id="rId7" Type="http://schemas.openxmlformats.org/officeDocument/2006/relationships/ctrlProp" Target="../ctrlProps/ctrlProp28.xml"/><Relationship Id="rId2" Type="http://schemas.openxmlformats.org/officeDocument/2006/relationships/drawing" Target="../drawings/drawing7.xml"/><Relationship Id="rId1" Type="http://schemas.openxmlformats.org/officeDocument/2006/relationships/printerSettings" Target="../printerSettings/printerSettings11.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12.xml.rels><?xml version="1.0" encoding="UTF-8" standalone="yes"?>
<Relationships xmlns="http://schemas.openxmlformats.org/package/2006/relationships"><Relationship Id="rId8" Type="http://schemas.openxmlformats.org/officeDocument/2006/relationships/comments" Target="../comments11.xml"/><Relationship Id="rId3" Type="http://schemas.openxmlformats.org/officeDocument/2006/relationships/vmlDrawing" Target="../drawings/vmlDrawing11.vml"/><Relationship Id="rId7" Type="http://schemas.openxmlformats.org/officeDocument/2006/relationships/ctrlProp" Target="../ctrlProps/ctrlProp32.xml"/><Relationship Id="rId2" Type="http://schemas.openxmlformats.org/officeDocument/2006/relationships/drawing" Target="../drawings/drawing8.xml"/><Relationship Id="rId1" Type="http://schemas.openxmlformats.org/officeDocument/2006/relationships/printerSettings" Target="../printerSettings/printerSettings12.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13.xml.rels><?xml version="1.0" encoding="UTF-8" standalone="yes"?>
<Relationships xmlns="http://schemas.openxmlformats.org/package/2006/relationships"><Relationship Id="rId8" Type="http://schemas.openxmlformats.org/officeDocument/2006/relationships/comments" Target="../comments12.xml"/><Relationship Id="rId3" Type="http://schemas.openxmlformats.org/officeDocument/2006/relationships/vmlDrawing" Target="../drawings/vmlDrawing12.vml"/><Relationship Id="rId7" Type="http://schemas.openxmlformats.org/officeDocument/2006/relationships/ctrlProp" Target="../ctrlProps/ctrlProp36.xml"/><Relationship Id="rId2" Type="http://schemas.openxmlformats.org/officeDocument/2006/relationships/drawing" Target="../drawings/drawing9.xml"/><Relationship Id="rId1" Type="http://schemas.openxmlformats.org/officeDocument/2006/relationships/printerSettings" Target="../printerSettings/printerSettings13.bin"/><Relationship Id="rId6" Type="http://schemas.openxmlformats.org/officeDocument/2006/relationships/ctrlProp" Target="../ctrlProps/ctrlProp35.xml"/><Relationship Id="rId5" Type="http://schemas.openxmlformats.org/officeDocument/2006/relationships/ctrlProp" Target="../ctrlProps/ctrlProp34.xml"/><Relationship Id="rId4" Type="http://schemas.openxmlformats.org/officeDocument/2006/relationships/ctrlProp" Target="../ctrlProps/ctrlProp33.xml"/></Relationships>
</file>

<file path=xl/worksheets/_rels/sheet14.xml.rels><?xml version="1.0" encoding="UTF-8" standalone="yes"?>
<Relationships xmlns="http://schemas.openxmlformats.org/package/2006/relationships"><Relationship Id="rId8" Type="http://schemas.openxmlformats.org/officeDocument/2006/relationships/comments" Target="../comments13.xml"/><Relationship Id="rId3" Type="http://schemas.openxmlformats.org/officeDocument/2006/relationships/vmlDrawing" Target="../drawings/vmlDrawing13.vml"/><Relationship Id="rId7" Type="http://schemas.openxmlformats.org/officeDocument/2006/relationships/ctrlProp" Target="../ctrlProps/ctrlProp40.xml"/><Relationship Id="rId2" Type="http://schemas.openxmlformats.org/officeDocument/2006/relationships/drawing" Target="../drawings/drawing10.xml"/><Relationship Id="rId1" Type="http://schemas.openxmlformats.org/officeDocument/2006/relationships/printerSettings" Target="../printerSettings/printerSettings14.bin"/><Relationship Id="rId6" Type="http://schemas.openxmlformats.org/officeDocument/2006/relationships/ctrlProp" Target="../ctrlProps/ctrlProp39.xml"/><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_rels/sheet15.xml.rels><?xml version="1.0" encoding="UTF-8" standalone="yes"?>
<Relationships xmlns="http://schemas.openxmlformats.org/package/2006/relationships"><Relationship Id="rId8" Type="http://schemas.openxmlformats.org/officeDocument/2006/relationships/comments" Target="../comments14.xml"/><Relationship Id="rId3" Type="http://schemas.openxmlformats.org/officeDocument/2006/relationships/vmlDrawing" Target="../drawings/vmlDrawing14.vml"/><Relationship Id="rId7" Type="http://schemas.openxmlformats.org/officeDocument/2006/relationships/ctrlProp" Target="../ctrlProps/ctrlProp44.xml"/><Relationship Id="rId2" Type="http://schemas.openxmlformats.org/officeDocument/2006/relationships/drawing" Target="../drawings/drawing11.xml"/><Relationship Id="rId1" Type="http://schemas.openxmlformats.org/officeDocument/2006/relationships/printerSettings" Target="../printerSettings/printerSettings15.bin"/><Relationship Id="rId6" Type="http://schemas.openxmlformats.org/officeDocument/2006/relationships/ctrlProp" Target="../ctrlProps/ctrlProp43.xml"/><Relationship Id="rId5" Type="http://schemas.openxmlformats.org/officeDocument/2006/relationships/ctrlProp" Target="../ctrlProps/ctrlProp42.xml"/><Relationship Id="rId4" Type="http://schemas.openxmlformats.org/officeDocument/2006/relationships/ctrlProp" Target="../ctrlProps/ctrlProp41.xml"/></Relationships>
</file>

<file path=xl/worksheets/_rels/sheet16.xml.rels><?xml version="1.0" encoding="UTF-8" standalone="yes"?>
<Relationships xmlns="http://schemas.openxmlformats.org/package/2006/relationships"><Relationship Id="rId8" Type="http://schemas.openxmlformats.org/officeDocument/2006/relationships/comments" Target="../comments15.xml"/><Relationship Id="rId3" Type="http://schemas.openxmlformats.org/officeDocument/2006/relationships/vmlDrawing" Target="../drawings/vmlDrawing15.vml"/><Relationship Id="rId7" Type="http://schemas.openxmlformats.org/officeDocument/2006/relationships/ctrlProp" Target="../ctrlProps/ctrlProp48.xml"/><Relationship Id="rId2" Type="http://schemas.openxmlformats.org/officeDocument/2006/relationships/drawing" Target="../drawings/drawing12.xml"/><Relationship Id="rId1" Type="http://schemas.openxmlformats.org/officeDocument/2006/relationships/printerSettings" Target="../printerSettings/printerSettings16.bin"/><Relationship Id="rId6" Type="http://schemas.openxmlformats.org/officeDocument/2006/relationships/ctrlProp" Target="../ctrlProps/ctrlProp47.xml"/><Relationship Id="rId5" Type="http://schemas.openxmlformats.org/officeDocument/2006/relationships/ctrlProp" Target="../ctrlProps/ctrlProp46.xml"/><Relationship Id="rId4" Type="http://schemas.openxmlformats.org/officeDocument/2006/relationships/ctrlProp" Target="../ctrlProps/ctrlProp45.xml"/></Relationships>
</file>

<file path=xl/worksheets/_rels/sheet17.xml.rels><?xml version="1.0" encoding="UTF-8" standalone="yes"?>
<Relationships xmlns="http://schemas.openxmlformats.org/package/2006/relationships"><Relationship Id="rId8" Type="http://schemas.openxmlformats.org/officeDocument/2006/relationships/comments" Target="../comments16.xml"/><Relationship Id="rId3" Type="http://schemas.openxmlformats.org/officeDocument/2006/relationships/vmlDrawing" Target="../drawings/vmlDrawing16.vml"/><Relationship Id="rId7" Type="http://schemas.openxmlformats.org/officeDocument/2006/relationships/ctrlProp" Target="../ctrlProps/ctrlProp52.xml"/><Relationship Id="rId2" Type="http://schemas.openxmlformats.org/officeDocument/2006/relationships/drawing" Target="../drawings/drawing13.xml"/><Relationship Id="rId1" Type="http://schemas.openxmlformats.org/officeDocument/2006/relationships/printerSettings" Target="../printerSettings/printerSettings17.bin"/><Relationship Id="rId6" Type="http://schemas.openxmlformats.org/officeDocument/2006/relationships/ctrlProp" Target="../ctrlProps/ctrlProp51.xml"/><Relationship Id="rId5" Type="http://schemas.openxmlformats.org/officeDocument/2006/relationships/ctrlProp" Target="../ctrlProps/ctrlProp50.xml"/><Relationship Id="rId4" Type="http://schemas.openxmlformats.org/officeDocument/2006/relationships/ctrlProp" Target="../ctrlProps/ctrlProp49.xml"/></Relationships>
</file>

<file path=xl/worksheets/_rels/sheet18.xml.rels><?xml version="1.0" encoding="UTF-8" standalone="yes"?>
<Relationships xmlns="http://schemas.openxmlformats.org/package/2006/relationships"><Relationship Id="rId8" Type="http://schemas.openxmlformats.org/officeDocument/2006/relationships/comments" Target="../comments17.xml"/><Relationship Id="rId3" Type="http://schemas.openxmlformats.org/officeDocument/2006/relationships/vmlDrawing" Target="../drawings/vmlDrawing17.vml"/><Relationship Id="rId7" Type="http://schemas.openxmlformats.org/officeDocument/2006/relationships/ctrlProp" Target="../ctrlProps/ctrlProp56.xml"/><Relationship Id="rId2" Type="http://schemas.openxmlformats.org/officeDocument/2006/relationships/drawing" Target="../drawings/drawing14.xml"/><Relationship Id="rId1" Type="http://schemas.openxmlformats.org/officeDocument/2006/relationships/printerSettings" Target="../printerSettings/printerSettings18.bin"/><Relationship Id="rId6" Type="http://schemas.openxmlformats.org/officeDocument/2006/relationships/ctrlProp" Target="../ctrlProps/ctrlProp55.xml"/><Relationship Id="rId5" Type="http://schemas.openxmlformats.org/officeDocument/2006/relationships/ctrlProp" Target="../ctrlProps/ctrlProp54.xml"/><Relationship Id="rId4" Type="http://schemas.openxmlformats.org/officeDocument/2006/relationships/ctrlProp" Target="../ctrlProps/ctrlProp53.xml"/></Relationships>
</file>

<file path=xl/worksheets/_rels/sheet19.xml.rels><?xml version="1.0" encoding="UTF-8" standalone="yes"?>
<Relationships xmlns="http://schemas.openxmlformats.org/package/2006/relationships"><Relationship Id="rId8" Type="http://schemas.openxmlformats.org/officeDocument/2006/relationships/comments" Target="../comments18.xml"/><Relationship Id="rId3" Type="http://schemas.openxmlformats.org/officeDocument/2006/relationships/vmlDrawing" Target="../drawings/vmlDrawing18.vml"/><Relationship Id="rId7" Type="http://schemas.openxmlformats.org/officeDocument/2006/relationships/ctrlProp" Target="../ctrlProps/ctrlProp60.xml"/><Relationship Id="rId2" Type="http://schemas.openxmlformats.org/officeDocument/2006/relationships/drawing" Target="../drawings/drawing15.xml"/><Relationship Id="rId1" Type="http://schemas.openxmlformats.org/officeDocument/2006/relationships/printerSettings" Target="../printerSettings/printerSettings19.bin"/><Relationship Id="rId6" Type="http://schemas.openxmlformats.org/officeDocument/2006/relationships/ctrlProp" Target="../ctrlProps/ctrlProp59.xml"/><Relationship Id="rId5" Type="http://schemas.openxmlformats.org/officeDocument/2006/relationships/ctrlProp" Target="../ctrlProps/ctrlProp58.xml"/><Relationship Id="rId4" Type="http://schemas.openxmlformats.org/officeDocument/2006/relationships/ctrlProp" Target="../ctrlProps/ctrlProp57.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omments" Target="../comments19.xml"/><Relationship Id="rId3" Type="http://schemas.openxmlformats.org/officeDocument/2006/relationships/vmlDrawing" Target="../drawings/vmlDrawing19.vml"/><Relationship Id="rId7" Type="http://schemas.openxmlformats.org/officeDocument/2006/relationships/ctrlProp" Target="../ctrlProps/ctrlProp64.xml"/><Relationship Id="rId2" Type="http://schemas.openxmlformats.org/officeDocument/2006/relationships/drawing" Target="../drawings/drawing16.xml"/><Relationship Id="rId1" Type="http://schemas.openxmlformats.org/officeDocument/2006/relationships/printerSettings" Target="../printerSettings/printerSettings20.bin"/><Relationship Id="rId6" Type="http://schemas.openxmlformats.org/officeDocument/2006/relationships/ctrlProp" Target="../ctrlProps/ctrlProp63.xml"/><Relationship Id="rId5" Type="http://schemas.openxmlformats.org/officeDocument/2006/relationships/ctrlProp" Target="../ctrlProps/ctrlProp62.xml"/><Relationship Id="rId4" Type="http://schemas.openxmlformats.org/officeDocument/2006/relationships/ctrlProp" Target="../ctrlProps/ctrlProp61.xml"/></Relationships>
</file>

<file path=xl/worksheets/_rels/sheet21.xml.rels><?xml version="1.0" encoding="UTF-8" standalone="yes"?>
<Relationships xmlns="http://schemas.openxmlformats.org/package/2006/relationships"><Relationship Id="rId8" Type="http://schemas.openxmlformats.org/officeDocument/2006/relationships/comments" Target="../comments20.xml"/><Relationship Id="rId3" Type="http://schemas.openxmlformats.org/officeDocument/2006/relationships/vmlDrawing" Target="../drawings/vmlDrawing20.vml"/><Relationship Id="rId7" Type="http://schemas.openxmlformats.org/officeDocument/2006/relationships/ctrlProp" Target="../ctrlProps/ctrlProp68.xml"/><Relationship Id="rId2" Type="http://schemas.openxmlformats.org/officeDocument/2006/relationships/drawing" Target="../drawings/drawing17.xml"/><Relationship Id="rId1" Type="http://schemas.openxmlformats.org/officeDocument/2006/relationships/printerSettings" Target="../printerSettings/printerSettings21.bin"/><Relationship Id="rId6" Type="http://schemas.openxmlformats.org/officeDocument/2006/relationships/ctrlProp" Target="../ctrlProps/ctrlProp67.xml"/><Relationship Id="rId5" Type="http://schemas.openxmlformats.org/officeDocument/2006/relationships/ctrlProp" Target="../ctrlProps/ctrlProp66.xml"/><Relationship Id="rId4" Type="http://schemas.openxmlformats.org/officeDocument/2006/relationships/ctrlProp" Target="../ctrlProps/ctrlProp65.xml"/></Relationships>
</file>

<file path=xl/worksheets/_rels/sheet22.xml.rels><?xml version="1.0" encoding="UTF-8" standalone="yes"?>
<Relationships xmlns="http://schemas.openxmlformats.org/package/2006/relationships"><Relationship Id="rId8" Type="http://schemas.openxmlformats.org/officeDocument/2006/relationships/comments" Target="../comments21.xml"/><Relationship Id="rId3" Type="http://schemas.openxmlformats.org/officeDocument/2006/relationships/vmlDrawing" Target="../drawings/vmlDrawing21.vml"/><Relationship Id="rId7" Type="http://schemas.openxmlformats.org/officeDocument/2006/relationships/ctrlProp" Target="../ctrlProps/ctrlProp72.xml"/><Relationship Id="rId2" Type="http://schemas.openxmlformats.org/officeDocument/2006/relationships/drawing" Target="../drawings/drawing18.xml"/><Relationship Id="rId1" Type="http://schemas.openxmlformats.org/officeDocument/2006/relationships/printerSettings" Target="../printerSettings/printerSettings22.bin"/><Relationship Id="rId6" Type="http://schemas.openxmlformats.org/officeDocument/2006/relationships/ctrlProp" Target="../ctrlProps/ctrlProp71.xml"/><Relationship Id="rId5" Type="http://schemas.openxmlformats.org/officeDocument/2006/relationships/ctrlProp" Target="../ctrlProps/ctrlProp70.xml"/><Relationship Id="rId4" Type="http://schemas.openxmlformats.org/officeDocument/2006/relationships/ctrlProp" Target="../ctrlProps/ctrlProp69.xml"/></Relationships>
</file>

<file path=xl/worksheets/_rels/sheet23.xml.rels><?xml version="1.0" encoding="UTF-8" standalone="yes"?>
<Relationships xmlns="http://schemas.openxmlformats.org/package/2006/relationships"><Relationship Id="rId8" Type="http://schemas.openxmlformats.org/officeDocument/2006/relationships/comments" Target="../comments22.xml"/><Relationship Id="rId3" Type="http://schemas.openxmlformats.org/officeDocument/2006/relationships/vmlDrawing" Target="../drawings/vmlDrawing22.vml"/><Relationship Id="rId7" Type="http://schemas.openxmlformats.org/officeDocument/2006/relationships/ctrlProp" Target="../ctrlProps/ctrlProp76.xml"/><Relationship Id="rId2" Type="http://schemas.openxmlformats.org/officeDocument/2006/relationships/drawing" Target="../drawings/drawing19.xml"/><Relationship Id="rId1" Type="http://schemas.openxmlformats.org/officeDocument/2006/relationships/printerSettings" Target="../printerSettings/printerSettings23.bin"/><Relationship Id="rId6" Type="http://schemas.openxmlformats.org/officeDocument/2006/relationships/ctrlProp" Target="../ctrlProps/ctrlProp75.xml"/><Relationship Id="rId5" Type="http://schemas.openxmlformats.org/officeDocument/2006/relationships/ctrlProp" Target="../ctrlProps/ctrlProp74.xml"/><Relationship Id="rId4" Type="http://schemas.openxmlformats.org/officeDocument/2006/relationships/ctrlProp" Target="../ctrlProps/ctrlProp73.xml"/></Relationships>
</file>

<file path=xl/worksheets/_rels/sheet24.xml.rels><?xml version="1.0" encoding="UTF-8" standalone="yes"?>
<Relationships xmlns="http://schemas.openxmlformats.org/package/2006/relationships"><Relationship Id="rId8" Type="http://schemas.openxmlformats.org/officeDocument/2006/relationships/comments" Target="../comments23.xml"/><Relationship Id="rId3" Type="http://schemas.openxmlformats.org/officeDocument/2006/relationships/vmlDrawing" Target="../drawings/vmlDrawing23.vml"/><Relationship Id="rId7" Type="http://schemas.openxmlformats.org/officeDocument/2006/relationships/ctrlProp" Target="../ctrlProps/ctrlProp80.xml"/><Relationship Id="rId2" Type="http://schemas.openxmlformats.org/officeDocument/2006/relationships/drawing" Target="../drawings/drawing20.xml"/><Relationship Id="rId1" Type="http://schemas.openxmlformats.org/officeDocument/2006/relationships/printerSettings" Target="../printerSettings/printerSettings24.bin"/><Relationship Id="rId6" Type="http://schemas.openxmlformats.org/officeDocument/2006/relationships/ctrlProp" Target="../ctrlProps/ctrlProp79.xml"/><Relationship Id="rId5" Type="http://schemas.openxmlformats.org/officeDocument/2006/relationships/ctrlProp" Target="../ctrlProps/ctrlProp78.xml"/><Relationship Id="rId4" Type="http://schemas.openxmlformats.org/officeDocument/2006/relationships/ctrlProp" Target="../ctrlProps/ctrlProp77.xml"/></Relationships>
</file>

<file path=xl/worksheets/_rels/sheet25.xml.rels><?xml version="1.0" encoding="UTF-8" standalone="yes"?>
<Relationships xmlns="http://schemas.openxmlformats.org/package/2006/relationships"><Relationship Id="rId8" Type="http://schemas.openxmlformats.org/officeDocument/2006/relationships/comments" Target="../comments24.xml"/><Relationship Id="rId3" Type="http://schemas.openxmlformats.org/officeDocument/2006/relationships/vmlDrawing" Target="../drawings/vmlDrawing24.vml"/><Relationship Id="rId7" Type="http://schemas.openxmlformats.org/officeDocument/2006/relationships/ctrlProp" Target="../ctrlProps/ctrlProp84.xml"/><Relationship Id="rId2" Type="http://schemas.openxmlformats.org/officeDocument/2006/relationships/drawing" Target="../drawings/drawing21.xml"/><Relationship Id="rId1" Type="http://schemas.openxmlformats.org/officeDocument/2006/relationships/printerSettings" Target="../printerSettings/printerSettings25.bin"/><Relationship Id="rId6" Type="http://schemas.openxmlformats.org/officeDocument/2006/relationships/ctrlProp" Target="../ctrlProps/ctrlProp83.xml"/><Relationship Id="rId5" Type="http://schemas.openxmlformats.org/officeDocument/2006/relationships/ctrlProp" Target="../ctrlProps/ctrlProp82.xml"/><Relationship Id="rId4" Type="http://schemas.openxmlformats.org/officeDocument/2006/relationships/ctrlProp" Target="../ctrlProps/ctrlProp81.xml"/></Relationships>
</file>

<file path=xl/worksheets/_rels/sheet26.xml.rels><?xml version="1.0" encoding="UTF-8" standalone="yes"?>
<Relationships xmlns="http://schemas.openxmlformats.org/package/2006/relationships"><Relationship Id="rId8" Type="http://schemas.openxmlformats.org/officeDocument/2006/relationships/comments" Target="../comments25.xml"/><Relationship Id="rId3" Type="http://schemas.openxmlformats.org/officeDocument/2006/relationships/vmlDrawing" Target="../drawings/vmlDrawing25.vml"/><Relationship Id="rId7" Type="http://schemas.openxmlformats.org/officeDocument/2006/relationships/ctrlProp" Target="../ctrlProps/ctrlProp88.xml"/><Relationship Id="rId2" Type="http://schemas.openxmlformats.org/officeDocument/2006/relationships/drawing" Target="../drawings/drawing22.xml"/><Relationship Id="rId1" Type="http://schemas.openxmlformats.org/officeDocument/2006/relationships/printerSettings" Target="../printerSettings/printerSettings26.bin"/><Relationship Id="rId6" Type="http://schemas.openxmlformats.org/officeDocument/2006/relationships/ctrlProp" Target="../ctrlProps/ctrlProp87.xml"/><Relationship Id="rId5" Type="http://schemas.openxmlformats.org/officeDocument/2006/relationships/ctrlProp" Target="../ctrlProps/ctrlProp86.xml"/><Relationship Id="rId4" Type="http://schemas.openxmlformats.org/officeDocument/2006/relationships/ctrlProp" Target="../ctrlProps/ctrlProp85.xml"/></Relationships>
</file>

<file path=xl/worksheets/_rels/sheet27.xml.rels><?xml version="1.0" encoding="UTF-8" standalone="yes"?>
<Relationships xmlns="http://schemas.openxmlformats.org/package/2006/relationships"><Relationship Id="rId8" Type="http://schemas.openxmlformats.org/officeDocument/2006/relationships/comments" Target="../comments26.xml"/><Relationship Id="rId3" Type="http://schemas.openxmlformats.org/officeDocument/2006/relationships/vmlDrawing" Target="../drawings/vmlDrawing26.vml"/><Relationship Id="rId7" Type="http://schemas.openxmlformats.org/officeDocument/2006/relationships/ctrlProp" Target="../ctrlProps/ctrlProp92.xml"/><Relationship Id="rId2" Type="http://schemas.openxmlformats.org/officeDocument/2006/relationships/drawing" Target="../drawings/drawing23.xml"/><Relationship Id="rId1" Type="http://schemas.openxmlformats.org/officeDocument/2006/relationships/printerSettings" Target="../printerSettings/printerSettings27.bin"/><Relationship Id="rId6" Type="http://schemas.openxmlformats.org/officeDocument/2006/relationships/ctrlProp" Target="../ctrlProps/ctrlProp91.xml"/><Relationship Id="rId5" Type="http://schemas.openxmlformats.org/officeDocument/2006/relationships/ctrlProp" Target="../ctrlProps/ctrlProp90.xml"/><Relationship Id="rId4" Type="http://schemas.openxmlformats.org/officeDocument/2006/relationships/ctrlProp" Target="../ctrlProps/ctrlProp89.xml"/></Relationships>
</file>

<file path=xl/worksheets/_rels/sheet28.xml.rels><?xml version="1.0" encoding="UTF-8" standalone="yes"?>
<Relationships xmlns="http://schemas.openxmlformats.org/package/2006/relationships"><Relationship Id="rId8" Type="http://schemas.openxmlformats.org/officeDocument/2006/relationships/comments" Target="../comments27.xml"/><Relationship Id="rId3" Type="http://schemas.openxmlformats.org/officeDocument/2006/relationships/vmlDrawing" Target="../drawings/vmlDrawing27.vml"/><Relationship Id="rId7" Type="http://schemas.openxmlformats.org/officeDocument/2006/relationships/ctrlProp" Target="../ctrlProps/ctrlProp96.xml"/><Relationship Id="rId2" Type="http://schemas.openxmlformats.org/officeDocument/2006/relationships/drawing" Target="../drawings/drawing24.xml"/><Relationship Id="rId1" Type="http://schemas.openxmlformats.org/officeDocument/2006/relationships/printerSettings" Target="../printerSettings/printerSettings28.bin"/><Relationship Id="rId6" Type="http://schemas.openxmlformats.org/officeDocument/2006/relationships/ctrlProp" Target="../ctrlProps/ctrlProp95.xml"/><Relationship Id="rId5" Type="http://schemas.openxmlformats.org/officeDocument/2006/relationships/ctrlProp" Target="../ctrlProps/ctrlProp94.xml"/><Relationship Id="rId4" Type="http://schemas.openxmlformats.org/officeDocument/2006/relationships/ctrlProp" Target="../ctrlProps/ctrlProp93.xml"/></Relationships>
</file>

<file path=xl/worksheets/_rels/sheet29.xml.rels><?xml version="1.0" encoding="UTF-8" standalone="yes"?>
<Relationships xmlns="http://schemas.openxmlformats.org/package/2006/relationships"><Relationship Id="rId8" Type="http://schemas.openxmlformats.org/officeDocument/2006/relationships/comments" Target="../comments28.xml"/><Relationship Id="rId3" Type="http://schemas.openxmlformats.org/officeDocument/2006/relationships/vmlDrawing" Target="../drawings/vmlDrawing28.vml"/><Relationship Id="rId7" Type="http://schemas.openxmlformats.org/officeDocument/2006/relationships/ctrlProp" Target="../ctrlProps/ctrlProp100.xml"/><Relationship Id="rId2" Type="http://schemas.openxmlformats.org/officeDocument/2006/relationships/drawing" Target="../drawings/drawing25.xml"/><Relationship Id="rId1" Type="http://schemas.openxmlformats.org/officeDocument/2006/relationships/printerSettings" Target="../printerSettings/printerSettings29.bin"/><Relationship Id="rId6" Type="http://schemas.openxmlformats.org/officeDocument/2006/relationships/ctrlProp" Target="../ctrlProps/ctrlProp99.xml"/><Relationship Id="rId5" Type="http://schemas.openxmlformats.org/officeDocument/2006/relationships/ctrlProp" Target="../ctrlProps/ctrlProp98.xml"/><Relationship Id="rId4" Type="http://schemas.openxmlformats.org/officeDocument/2006/relationships/ctrlProp" Target="../ctrlProps/ctrlProp97.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4.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vmlDrawing" Target="../drawings/vmlDrawing5.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8" Type="http://schemas.openxmlformats.org/officeDocument/2006/relationships/comments" Target="../comments6.xml"/><Relationship Id="rId3" Type="http://schemas.openxmlformats.org/officeDocument/2006/relationships/vmlDrawing" Target="../drawings/vmlDrawing6.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8.xml.rels><?xml version="1.0" encoding="UTF-8" standalone="yes"?>
<Relationships xmlns="http://schemas.openxmlformats.org/package/2006/relationships"><Relationship Id="rId8" Type="http://schemas.openxmlformats.org/officeDocument/2006/relationships/comments" Target="../comments7.xml"/><Relationship Id="rId3" Type="http://schemas.openxmlformats.org/officeDocument/2006/relationships/vmlDrawing" Target="../drawings/vmlDrawing7.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9.xml.rels><?xml version="1.0" encoding="UTF-8" standalone="yes"?>
<Relationships xmlns="http://schemas.openxmlformats.org/package/2006/relationships"><Relationship Id="rId8" Type="http://schemas.openxmlformats.org/officeDocument/2006/relationships/comments" Target="../comments8.xml"/><Relationship Id="rId3" Type="http://schemas.openxmlformats.org/officeDocument/2006/relationships/vmlDrawing" Target="../drawings/vmlDrawing8.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
  <sheetViews>
    <sheetView tabSelected="1" view="pageBreakPreview" zoomScaleNormal="100" zoomScaleSheetLayoutView="100" workbookViewId="0">
      <selection activeCell="E2" sqref="E2"/>
    </sheetView>
  </sheetViews>
  <sheetFormatPr defaultColWidth="9" defaultRowHeight="13.2"/>
  <cols>
    <col min="1" max="1" width="5.44140625" style="99" bestFit="1" customWidth="1"/>
    <col min="2" max="4" width="37.44140625" style="206" customWidth="1"/>
    <col min="5" max="5" width="4.21875" style="99" customWidth="1"/>
    <col min="6" max="16384" width="9" style="99"/>
  </cols>
  <sheetData>
    <row r="1" spans="1:4" ht="6.75" customHeight="1"/>
    <row r="2" spans="1:4" ht="16.2">
      <c r="A2" s="219" t="s">
        <v>174</v>
      </c>
      <c r="B2" s="219"/>
      <c r="C2" s="219"/>
      <c r="D2" s="219"/>
    </row>
    <row r="3" spans="1:4" ht="9" customHeight="1">
      <c r="B3" s="207"/>
      <c r="C3" s="207"/>
    </row>
    <row r="4" spans="1:4" ht="14.4">
      <c r="A4" s="208" t="s">
        <v>175</v>
      </c>
      <c r="B4" s="209" t="s">
        <v>176</v>
      </c>
      <c r="C4" s="210" t="s">
        <v>177</v>
      </c>
      <c r="D4" s="210" t="s">
        <v>178</v>
      </c>
    </row>
    <row r="5" spans="1:4" ht="28.8">
      <c r="A5" s="211">
        <v>1</v>
      </c>
      <c r="B5" s="212" t="s">
        <v>179</v>
      </c>
      <c r="C5" s="213"/>
      <c r="D5" s="213"/>
    </row>
    <row r="6" spans="1:4" ht="81.599999999999994">
      <c r="A6" s="211">
        <f>A5+1</f>
        <v>2</v>
      </c>
      <c r="B6" s="212"/>
      <c r="C6" s="213" t="s">
        <v>180</v>
      </c>
      <c r="D6" s="213"/>
    </row>
    <row r="7" spans="1:4" ht="163.5" customHeight="1">
      <c r="A7" s="211">
        <f t="shared" ref="A7:A13" si="0">A6+1</f>
        <v>3</v>
      </c>
      <c r="B7" s="212"/>
      <c r="C7" s="213"/>
      <c r="D7" s="213" t="s">
        <v>181</v>
      </c>
    </row>
    <row r="8" spans="1:4" ht="57.6">
      <c r="A8" s="211">
        <f t="shared" si="0"/>
        <v>4</v>
      </c>
      <c r="B8" s="212"/>
      <c r="C8" s="213" t="s">
        <v>186</v>
      </c>
      <c r="D8" s="213"/>
    </row>
    <row r="9" spans="1:4" ht="40.799999999999997" customHeight="1">
      <c r="A9" s="211">
        <f t="shared" si="0"/>
        <v>5</v>
      </c>
      <c r="B9" s="212"/>
      <c r="C9" s="213" t="s">
        <v>182</v>
      </c>
      <c r="D9" s="214"/>
    </row>
    <row r="10" spans="1:4" ht="72" customHeight="1">
      <c r="A10" s="211">
        <v>6</v>
      </c>
      <c r="B10" s="215"/>
      <c r="C10" s="216" t="s">
        <v>183</v>
      </c>
      <c r="D10" s="217"/>
    </row>
    <row r="11" spans="1:4" ht="48.75" customHeight="1">
      <c r="A11" s="211">
        <f t="shared" si="0"/>
        <v>7</v>
      </c>
      <c r="B11" s="212"/>
      <c r="C11" s="213" t="s">
        <v>184</v>
      </c>
      <c r="D11" s="213"/>
    </row>
    <row r="12" spans="1:4" ht="126.6" customHeight="1">
      <c r="A12" s="211">
        <v>9</v>
      </c>
      <c r="B12" s="212"/>
      <c r="C12" s="213" t="s">
        <v>187</v>
      </c>
      <c r="D12" s="213"/>
    </row>
    <row r="13" spans="1:4" ht="64.8" customHeight="1">
      <c r="A13" s="211">
        <f t="shared" si="0"/>
        <v>10</v>
      </c>
      <c r="B13" s="212" t="s">
        <v>185</v>
      </c>
      <c r="C13" s="213"/>
      <c r="D13" s="213"/>
    </row>
    <row r="14" spans="1:4" ht="136.5" customHeight="1">
      <c r="B14" s="99"/>
      <c r="C14" s="99"/>
      <c r="D14" s="99"/>
    </row>
    <row r="15" spans="1:4" ht="54" customHeight="1"/>
  </sheetData>
  <mergeCells count="1">
    <mergeCell ref="A2:D2"/>
  </mergeCells>
  <phoneticPr fontId="4"/>
  <printOptions horizontalCentered="1"/>
  <pageMargins left="0.51181102362204722" right="0.51181102362204722" top="0.74803149606299213" bottom="0.55118110236220474" header="0.31496062992125984" footer="0.31496062992125984"/>
  <pageSetup paperSize="9" scale="8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62"/>
  <sheetViews>
    <sheetView showGridLines="0" showZeros="0" view="pageBreakPreview" zoomScale="130" zoomScaleNormal="160" zoomScaleSheetLayoutView="130" workbookViewId="0">
      <selection activeCell="X25" sqref="X25:AA26 H37:L37"/>
    </sheetView>
  </sheetViews>
  <sheetFormatPr defaultColWidth="2.21875" defaultRowHeight="13.2"/>
  <cols>
    <col min="1" max="1" width="2.21875" style="3" customWidth="1"/>
    <col min="2" max="7" width="2.21875" style="3"/>
    <col min="8" max="19" width="2.44140625" style="3" bestFit="1" customWidth="1"/>
    <col min="20" max="40" width="2.21875" style="3"/>
    <col min="41" max="47" width="2.21875" style="3" hidden="1" customWidth="1"/>
    <col min="48" max="49" width="2.21875" style="3"/>
    <col min="50" max="72" width="0" style="3" hidden="1" customWidth="1"/>
    <col min="73" max="78" width="2.21875" style="3"/>
    <col min="79" max="79" width="49.109375" style="3" hidden="1" customWidth="1"/>
    <col min="80" max="84" width="8.109375" style="3" hidden="1" customWidth="1"/>
    <col min="85" max="87" width="8.109375" style="3" customWidth="1"/>
    <col min="88" max="16384" width="2.21875" style="3"/>
  </cols>
  <sheetData>
    <row r="1" spans="1:84">
      <c r="A1" s="3" t="s">
        <v>160</v>
      </c>
    </row>
    <row r="2" spans="1:84" ht="3" customHeight="1"/>
    <row r="3" spans="1:84">
      <c r="A3" s="365" t="s">
        <v>141</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7"/>
      <c r="CA3" s="14"/>
      <c r="CB3" s="15" t="s">
        <v>60</v>
      </c>
      <c r="CC3" s="14"/>
      <c r="CD3" s="14"/>
      <c r="CE3" s="15" t="s">
        <v>63</v>
      </c>
      <c r="CF3" s="14"/>
    </row>
    <row r="4" spans="1:84" ht="4.5"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CA4" s="14"/>
      <c r="CB4" s="15" t="s">
        <v>62</v>
      </c>
      <c r="CC4" s="15"/>
      <c r="CD4" s="15" t="s">
        <v>70</v>
      </c>
      <c r="CE4" s="15" t="s">
        <v>62</v>
      </c>
      <c r="CF4" s="14"/>
    </row>
    <row r="5" spans="1:84">
      <c r="A5" s="356" t="s">
        <v>71</v>
      </c>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8"/>
      <c r="CA5" t="s">
        <v>25</v>
      </c>
      <c r="CB5" s="6">
        <v>892</v>
      </c>
      <c r="CC5" t="s">
        <v>58</v>
      </c>
      <c r="CD5"/>
      <c r="CE5" s="6">
        <v>200</v>
      </c>
      <c r="CF5" t="s">
        <v>58</v>
      </c>
    </row>
    <row r="6" spans="1:84" ht="4.5" customHeight="1">
      <c r="A6" s="199"/>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CA6" t="s">
        <v>26</v>
      </c>
      <c r="CB6" s="6">
        <v>1137</v>
      </c>
      <c r="CC6" t="s">
        <v>58</v>
      </c>
      <c r="CD6"/>
      <c r="CE6" s="6">
        <v>200</v>
      </c>
      <c r="CF6" t="s">
        <v>58</v>
      </c>
    </row>
    <row r="7" spans="1:84" ht="17.25" customHeight="1">
      <c r="A7" s="281" t="s">
        <v>41</v>
      </c>
      <c r="B7" s="282"/>
      <c r="C7" s="282"/>
      <c r="D7" s="282"/>
      <c r="E7" s="282"/>
      <c r="F7" s="282"/>
      <c r="G7" s="283"/>
      <c r="H7" s="375"/>
      <c r="I7" s="376"/>
      <c r="J7" s="376"/>
      <c r="K7" s="376"/>
      <c r="L7" s="376"/>
      <c r="M7" s="376"/>
      <c r="N7" s="377"/>
      <c r="O7" s="281" t="s">
        <v>72</v>
      </c>
      <c r="P7" s="282"/>
      <c r="Q7" s="282"/>
      <c r="R7" s="282"/>
      <c r="S7" s="283"/>
      <c r="T7" s="378"/>
      <c r="U7" s="345"/>
      <c r="V7" s="345"/>
      <c r="W7" s="345"/>
      <c r="X7" s="345"/>
      <c r="Y7" s="345"/>
      <c r="Z7" s="345"/>
      <c r="AA7" s="345"/>
      <c r="AB7" s="345"/>
      <c r="AC7" s="345"/>
      <c r="AD7" s="345"/>
      <c r="AE7" s="345"/>
      <c r="AF7" s="345"/>
      <c r="AG7" s="345"/>
      <c r="AH7" s="345"/>
      <c r="AI7" s="345"/>
      <c r="AJ7" s="345"/>
      <c r="AK7" s="345"/>
      <c r="AL7" s="345"/>
      <c r="AM7" s="379"/>
      <c r="CA7" t="s">
        <v>27</v>
      </c>
      <c r="CB7" s="6">
        <v>1480</v>
      </c>
      <c r="CC7" t="s">
        <v>58</v>
      </c>
      <c r="CD7"/>
      <c r="CE7" s="6">
        <v>200</v>
      </c>
      <c r="CF7" t="s">
        <v>58</v>
      </c>
    </row>
    <row r="8" spans="1:84">
      <c r="A8" s="368" t="s">
        <v>73</v>
      </c>
      <c r="B8" s="369"/>
      <c r="C8" s="370"/>
      <c r="D8" s="281" t="s">
        <v>120</v>
      </c>
      <c r="E8" s="282"/>
      <c r="F8" s="282"/>
      <c r="G8" s="283"/>
      <c r="H8" s="281" t="s">
        <v>74</v>
      </c>
      <c r="I8" s="282"/>
      <c r="J8" s="282"/>
      <c r="K8" s="283"/>
      <c r="L8" s="281" t="s">
        <v>75</v>
      </c>
      <c r="M8" s="282"/>
      <c r="N8" s="282"/>
      <c r="O8" s="282"/>
      <c r="P8" s="282"/>
      <c r="Q8" s="282"/>
      <c r="R8" s="282"/>
      <c r="S8" s="282"/>
      <c r="T8" s="282"/>
      <c r="U8" s="282"/>
      <c r="V8" s="282"/>
      <c r="W8" s="282"/>
      <c r="X8" s="282"/>
      <c r="Y8" s="283"/>
      <c r="Z8" s="368" t="s">
        <v>76</v>
      </c>
      <c r="AA8" s="369"/>
      <c r="AB8" s="370"/>
      <c r="AC8" s="281" t="s">
        <v>3</v>
      </c>
      <c r="AD8" s="282"/>
      <c r="AE8" s="282"/>
      <c r="AF8" s="282"/>
      <c r="AG8" s="282"/>
      <c r="AH8" s="383" t="s">
        <v>78</v>
      </c>
      <c r="AI8" s="350"/>
      <c r="AJ8" s="350"/>
      <c r="AK8" s="350"/>
      <c r="AL8" s="350"/>
      <c r="AM8" s="351"/>
      <c r="AV8" s="4"/>
      <c r="CA8" s="2" t="s">
        <v>40</v>
      </c>
      <c r="CB8" s="6">
        <v>384</v>
      </c>
      <c r="CC8" t="s">
        <v>58</v>
      </c>
      <c r="CD8"/>
      <c r="CE8" s="6">
        <v>200</v>
      </c>
      <c r="CF8" t="s">
        <v>58</v>
      </c>
    </row>
    <row r="9" spans="1:84" ht="17.25" customHeight="1">
      <c r="A9" s="371"/>
      <c r="B9" s="372"/>
      <c r="C9" s="373"/>
      <c r="D9" s="380"/>
      <c r="E9" s="381"/>
      <c r="F9" s="381"/>
      <c r="G9" s="382"/>
      <c r="H9" s="374" t="s">
        <v>142</v>
      </c>
      <c r="I9" s="269"/>
      <c r="J9" s="269"/>
      <c r="K9" s="270"/>
      <c r="L9" s="298"/>
      <c r="M9" s="299"/>
      <c r="N9" s="299"/>
      <c r="O9" s="299"/>
      <c r="P9" s="299"/>
      <c r="Q9" s="299"/>
      <c r="R9" s="299"/>
      <c r="S9" s="299"/>
      <c r="T9" s="299"/>
      <c r="U9" s="299"/>
      <c r="V9" s="299"/>
      <c r="W9" s="299"/>
      <c r="X9" s="299"/>
      <c r="Y9" s="339"/>
      <c r="Z9" s="371"/>
      <c r="AA9" s="372"/>
      <c r="AB9" s="373"/>
      <c r="AC9" s="298"/>
      <c r="AD9" s="299"/>
      <c r="AE9" s="299"/>
      <c r="AF9" s="299"/>
      <c r="AG9" s="339"/>
      <c r="AH9" s="384"/>
      <c r="AI9" s="385"/>
      <c r="AJ9" s="385"/>
      <c r="AK9" s="385"/>
      <c r="AL9" s="385"/>
      <c r="AM9" s="386"/>
      <c r="CA9" t="s">
        <v>4</v>
      </c>
      <c r="CB9" s="6">
        <v>375</v>
      </c>
      <c r="CC9" t="s">
        <v>58</v>
      </c>
      <c r="CD9"/>
      <c r="CE9" s="6">
        <v>200</v>
      </c>
      <c r="CF9" t="s">
        <v>58</v>
      </c>
    </row>
    <row r="10" spans="1:84" s="4" customFormat="1" ht="20.25" customHeight="1">
      <c r="A10" s="335" t="s">
        <v>121</v>
      </c>
      <c r="B10" s="336"/>
      <c r="C10" s="336"/>
      <c r="D10" s="336"/>
      <c r="E10" s="336"/>
      <c r="F10" s="336"/>
      <c r="G10" s="336"/>
      <c r="H10" s="362"/>
      <c r="I10" s="363"/>
      <c r="J10" s="363"/>
      <c r="K10" s="363"/>
      <c r="L10" s="363"/>
      <c r="M10" s="363"/>
      <c r="N10" s="363"/>
      <c r="O10" s="363"/>
      <c r="P10" s="363"/>
      <c r="Q10" s="364"/>
      <c r="R10" s="359" t="s">
        <v>122</v>
      </c>
      <c r="S10" s="360"/>
      <c r="T10" s="360"/>
      <c r="U10" s="360"/>
      <c r="V10" s="360"/>
      <c r="W10" s="361"/>
      <c r="X10" s="337"/>
      <c r="Y10" s="338"/>
      <c r="Z10" s="349" t="s">
        <v>57</v>
      </c>
      <c r="AA10" s="350"/>
      <c r="AB10" s="351"/>
      <c r="AC10" s="345"/>
      <c r="AD10" s="345"/>
      <c r="AE10" s="324" t="s">
        <v>42</v>
      </c>
      <c r="AF10" s="325"/>
      <c r="AG10" s="346" t="s">
        <v>91</v>
      </c>
      <c r="AH10" s="347"/>
      <c r="AI10" s="348"/>
      <c r="AJ10" s="345"/>
      <c r="AK10" s="345"/>
      <c r="AL10" s="324" t="s">
        <v>42</v>
      </c>
      <c r="AM10" s="325"/>
      <c r="AP10" s="340"/>
      <c r="AQ10" s="340"/>
      <c r="AR10" s="340"/>
      <c r="AS10" s="340"/>
      <c r="AT10" s="340"/>
      <c r="AU10" s="340"/>
      <c r="CA10" t="s">
        <v>28</v>
      </c>
      <c r="CB10" s="6">
        <v>939</v>
      </c>
      <c r="CC10" t="s">
        <v>58</v>
      </c>
      <c r="CD10"/>
      <c r="CE10" s="6">
        <v>200</v>
      </c>
      <c r="CF10" t="s">
        <v>58</v>
      </c>
    </row>
    <row r="11" spans="1:84" s="4" customFormat="1" ht="18" customHeight="1">
      <c r="A11" s="352" t="s">
        <v>22</v>
      </c>
      <c r="B11" s="305"/>
      <c r="C11" s="305"/>
      <c r="D11" s="305"/>
      <c r="E11" s="305"/>
      <c r="F11" s="305"/>
      <c r="G11" s="305"/>
      <c r="H11" s="306"/>
      <c r="I11" s="9"/>
      <c r="J11" s="39" t="s">
        <v>50</v>
      </c>
      <c r="K11" s="40"/>
      <c r="L11" s="41"/>
      <c r="M11" s="41"/>
      <c r="N11" s="41"/>
      <c r="O11" s="41"/>
      <c r="P11" s="41"/>
      <c r="Q11" s="41"/>
      <c r="R11" s="41"/>
      <c r="S11" s="41"/>
      <c r="T11" s="41"/>
      <c r="U11" s="41"/>
      <c r="V11" s="41"/>
      <c r="W11" s="41"/>
      <c r="X11" s="41"/>
      <c r="Y11" s="9"/>
      <c r="Z11" s="39" t="s">
        <v>65</v>
      </c>
      <c r="AA11" s="40"/>
      <c r="AB11" s="41"/>
      <c r="AC11" s="41"/>
      <c r="AD11" s="41"/>
      <c r="AE11" s="41"/>
      <c r="AF11" s="41"/>
      <c r="AG11" s="41"/>
      <c r="AH11" s="41"/>
      <c r="AI11" s="41"/>
      <c r="AJ11" s="41"/>
      <c r="AK11" s="41"/>
      <c r="AL11" s="41"/>
      <c r="AM11" s="45"/>
      <c r="CA11" t="s">
        <v>29</v>
      </c>
      <c r="CB11" s="6">
        <v>1181</v>
      </c>
      <c r="CC11" t="s">
        <v>58</v>
      </c>
      <c r="CD11"/>
      <c r="CE11" s="6">
        <v>200</v>
      </c>
      <c r="CF11" t="s">
        <v>58</v>
      </c>
    </row>
    <row r="12" spans="1:84" s="4" customFormat="1" ht="18" customHeight="1">
      <c r="A12" s="353"/>
      <c r="B12" s="308"/>
      <c r="C12" s="308"/>
      <c r="D12" s="308"/>
      <c r="E12" s="308"/>
      <c r="F12" s="308"/>
      <c r="G12" s="308"/>
      <c r="H12" s="309"/>
      <c r="I12" s="13"/>
      <c r="J12" s="42" t="s">
        <v>69</v>
      </c>
      <c r="K12" s="43"/>
      <c r="L12" s="44"/>
      <c r="M12" s="44"/>
      <c r="N12" s="44"/>
      <c r="O12" s="44"/>
      <c r="P12" s="44"/>
      <c r="Q12" s="44"/>
      <c r="R12" s="44"/>
      <c r="S12" s="44"/>
      <c r="T12" s="44"/>
      <c r="U12" s="43"/>
      <c r="V12" s="44"/>
      <c r="W12" s="44"/>
      <c r="X12" s="44"/>
      <c r="Y12" s="8"/>
      <c r="Z12" s="46" t="s">
        <v>68</v>
      </c>
      <c r="AA12" s="43"/>
      <c r="AB12" s="44"/>
      <c r="AC12" s="44"/>
      <c r="AD12" s="44"/>
      <c r="AE12" s="44"/>
      <c r="AF12" s="44"/>
      <c r="AG12" s="44"/>
      <c r="AH12" s="44"/>
      <c r="AI12" s="44"/>
      <c r="AJ12" s="44"/>
      <c r="AK12" s="44"/>
      <c r="AL12" s="44"/>
      <c r="AM12" s="47"/>
      <c r="CA12" t="s">
        <v>30</v>
      </c>
      <c r="CB12" s="6">
        <v>1885</v>
      </c>
      <c r="CC12" t="s">
        <v>58</v>
      </c>
      <c r="CD12"/>
      <c r="CE12" s="6">
        <v>200</v>
      </c>
      <c r="CF12" t="s">
        <v>58</v>
      </c>
    </row>
    <row r="13" spans="1:84" s="4" customFormat="1" ht="6" customHeight="1">
      <c r="A13" s="151"/>
      <c r="B13" s="151"/>
      <c r="C13" s="151"/>
      <c r="D13" s="151"/>
      <c r="E13" s="151"/>
      <c r="F13" s="151"/>
      <c r="G13" s="151"/>
      <c r="H13" s="151"/>
      <c r="I13" s="40"/>
      <c r="J13" s="39"/>
      <c r="K13" s="40"/>
      <c r="L13" s="41"/>
      <c r="M13" s="41"/>
      <c r="N13" s="41"/>
      <c r="O13" s="41"/>
      <c r="P13" s="41"/>
      <c r="Q13" s="41"/>
      <c r="R13" s="41"/>
      <c r="S13" s="41"/>
      <c r="T13" s="41"/>
      <c r="U13" s="40"/>
      <c r="V13" s="41"/>
      <c r="W13" s="41"/>
      <c r="X13" s="41"/>
      <c r="Y13" s="39"/>
      <c r="Z13" s="152"/>
      <c r="AA13" s="40"/>
      <c r="AB13" s="41"/>
      <c r="AC13" s="41"/>
      <c r="AD13" s="41"/>
      <c r="AE13" s="41"/>
      <c r="AF13" s="41"/>
      <c r="AG13" s="41"/>
      <c r="AH13" s="41"/>
      <c r="AI13" s="41"/>
      <c r="AJ13" s="41"/>
      <c r="AK13" s="41"/>
      <c r="AL13" s="41"/>
      <c r="AM13" s="41"/>
      <c r="CA13" t="s">
        <v>24</v>
      </c>
      <c r="CB13" s="6">
        <f>CD13*個票6!$AC$10</f>
        <v>0</v>
      </c>
      <c r="CC13" t="s">
        <v>59</v>
      </c>
      <c r="CD13">
        <v>44</v>
      </c>
      <c r="CE13" s="6">
        <v>200</v>
      </c>
      <c r="CF13" t="s">
        <v>58</v>
      </c>
    </row>
    <row r="14" spans="1:84" s="4" customFormat="1" hidden="1">
      <c r="A14" s="314"/>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4"/>
      <c r="CA14" t="s">
        <v>21</v>
      </c>
      <c r="CB14" s="6">
        <f>CD14*個票6!$AC$10</f>
        <v>0</v>
      </c>
      <c r="CC14" t="s">
        <v>59</v>
      </c>
      <c r="CD14">
        <v>44</v>
      </c>
      <c r="CE14" s="6">
        <v>200</v>
      </c>
      <c r="CF14" t="s">
        <v>58</v>
      </c>
    </row>
    <row r="15" spans="1:84" s="4" customFormat="1" ht="3" hidden="1" customHeight="1">
      <c r="A15" s="53"/>
      <c r="B15" s="53"/>
      <c r="C15" s="53"/>
      <c r="D15" s="53"/>
      <c r="E15" s="53"/>
      <c r="F15" s="53"/>
      <c r="G15" s="53"/>
      <c r="H15" s="53"/>
      <c r="I15" s="50"/>
      <c r="J15" s="54"/>
      <c r="K15" s="49"/>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CA15" t="s">
        <v>5</v>
      </c>
      <c r="CB15" s="6">
        <v>534</v>
      </c>
      <c r="CC15" t="s">
        <v>58</v>
      </c>
      <c r="CD15"/>
      <c r="CE15" s="6">
        <v>200</v>
      </c>
      <c r="CF15" t="s">
        <v>58</v>
      </c>
    </row>
    <row r="16" spans="1:84" s="4" customFormat="1" ht="18" hidden="1" customHeight="1">
      <c r="A16" s="153"/>
      <c r="B16" s="169"/>
      <c r="C16" s="169"/>
      <c r="D16" s="169"/>
      <c r="E16" s="169"/>
      <c r="F16" s="169"/>
      <c r="G16" s="169"/>
      <c r="H16" s="169"/>
      <c r="I16" s="169"/>
      <c r="J16" s="169"/>
      <c r="K16" s="169"/>
      <c r="L16" s="169"/>
      <c r="M16" s="169"/>
      <c r="N16" s="169"/>
      <c r="O16" s="169"/>
      <c r="P16" s="169"/>
      <c r="Q16" s="169"/>
      <c r="R16" s="169"/>
      <c r="S16" s="169"/>
      <c r="T16" s="201"/>
      <c r="U16" s="201"/>
      <c r="V16" s="201"/>
      <c r="W16" s="201"/>
      <c r="X16" s="314"/>
      <c r="Y16" s="314"/>
      <c r="Z16" s="314"/>
      <c r="AA16" s="328"/>
      <c r="AB16" s="328"/>
      <c r="AC16" s="328"/>
      <c r="AD16" s="328"/>
      <c r="AE16" s="328"/>
      <c r="AF16" s="328"/>
      <c r="AG16" s="328"/>
      <c r="AH16" s="328"/>
      <c r="AI16" s="328"/>
      <c r="AJ16" s="328"/>
      <c r="AK16" s="328"/>
      <c r="AL16" s="328"/>
      <c r="AM16" s="328"/>
      <c r="CA16" t="s">
        <v>6</v>
      </c>
      <c r="CB16" s="6">
        <v>564</v>
      </c>
      <c r="CC16" t="s">
        <v>58</v>
      </c>
      <c r="CD16"/>
      <c r="CE16" s="6">
        <v>200</v>
      </c>
      <c r="CF16" t="s">
        <v>58</v>
      </c>
    </row>
    <row r="17" spans="1:84" s="4" customFormat="1" ht="18" hidden="1" customHeight="1">
      <c r="A17" s="153"/>
      <c r="B17" s="169"/>
      <c r="C17" s="169"/>
      <c r="D17" s="169"/>
      <c r="E17" s="169"/>
      <c r="F17" s="169"/>
      <c r="G17" s="169"/>
      <c r="H17" s="169"/>
      <c r="I17" s="169"/>
      <c r="J17" s="169"/>
      <c r="K17" s="169"/>
      <c r="L17" s="169"/>
      <c r="M17" s="169"/>
      <c r="N17" s="169"/>
      <c r="O17" s="169"/>
      <c r="P17" s="169"/>
      <c r="Q17" s="169"/>
      <c r="R17" s="169"/>
      <c r="S17" s="169"/>
      <c r="T17" s="155"/>
      <c r="U17" s="155"/>
      <c r="V17" s="155"/>
      <c r="W17" s="155"/>
      <c r="X17" s="314"/>
      <c r="Y17" s="314"/>
      <c r="Z17" s="314"/>
      <c r="AA17" s="328"/>
      <c r="AB17" s="328"/>
      <c r="AC17" s="328"/>
      <c r="AD17" s="328"/>
      <c r="AE17" s="328"/>
      <c r="AF17" s="328"/>
      <c r="AG17" s="328"/>
      <c r="AH17" s="328"/>
      <c r="AI17" s="328"/>
      <c r="AJ17" s="328"/>
      <c r="AK17" s="328"/>
      <c r="AL17" s="328"/>
      <c r="AM17" s="328"/>
      <c r="CA17" t="s">
        <v>7</v>
      </c>
      <c r="CB17" s="6">
        <v>518</v>
      </c>
      <c r="CC17" t="s">
        <v>58</v>
      </c>
      <c r="CD17"/>
      <c r="CE17" s="6">
        <v>200</v>
      </c>
      <c r="CF17" t="s">
        <v>58</v>
      </c>
    </row>
    <row r="18" spans="1:84" s="4" customFormat="1" ht="6" customHeight="1">
      <c r="A18" s="53"/>
      <c r="B18" s="53"/>
      <c r="C18" s="53"/>
      <c r="D18" s="53"/>
      <c r="E18" s="53"/>
      <c r="F18" s="53"/>
      <c r="G18" s="53"/>
      <c r="H18" s="53"/>
      <c r="I18" s="50"/>
      <c r="J18" s="54"/>
      <c r="K18" s="49"/>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CA18" t="s">
        <v>8</v>
      </c>
      <c r="CB18" s="6">
        <v>227</v>
      </c>
      <c r="CC18" t="s">
        <v>58</v>
      </c>
      <c r="CD18"/>
      <c r="CE18" s="6">
        <v>200</v>
      </c>
      <c r="CF18" t="s">
        <v>58</v>
      </c>
    </row>
    <row r="19" spans="1:84" s="4" customFormat="1">
      <c r="A19" s="356" t="s">
        <v>134</v>
      </c>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8"/>
      <c r="CA19" t="s">
        <v>9</v>
      </c>
      <c r="CB19" s="6">
        <v>508</v>
      </c>
      <c r="CC19" t="s">
        <v>58</v>
      </c>
      <c r="CD19"/>
      <c r="CE19" s="6">
        <v>200</v>
      </c>
      <c r="CF19" t="s">
        <v>58</v>
      </c>
    </row>
    <row r="20" spans="1:84" s="4" customFormat="1" ht="3" customHeight="1" thickBot="1">
      <c r="A20" s="53"/>
      <c r="B20" s="53"/>
      <c r="C20" s="53"/>
      <c r="D20" s="53"/>
      <c r="E20" s="53"/>
      <c r="F20" s="53"/>
      <c r="G20" s="53"/>
      <c r="H20" s="53"/>
      <c r="I20" s="50"/>
      <c r="J20" s="54"/>
      <c r="K20" s="49"/>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CA20" t="s">
        <v>10</v>
      </c>
      <c r="CB20" s="6">
        <v>204</v>
      </c>
      <c r="CC20" t="s">
        <v>58</v>
      </c>
      <c r="CD20"/>
      <c r="CE20" s="6">
        <v>200</v>
      </c>
      <c r="CF20" t="s">
        <v>58</v>
      </c>
    </row>
    <row r="21" spans="1:84" s="4" customFormat="1" ht="19.5" customHeight="1" thickBot="1">
      <c r="A21" s="55" t="s">
        <v>49</v>
      </c>
      <c r="B21" s="53"/>
      <c r="C21" s="53"/>
      <c r="D21" s="53"/>
      <c r="E21" s="53"/>
      <c r="F21" s="53"/>
      <c r="G21" s="53"/>
      <c r="H21" s="53"/>
      <c r="I21" s="111"/>
      <c r="J21" s="54"/>
      <c r="K21" s="49"/>
      <c r="L21" s="51"/>
      <c r="M21" s="51"/>
      <c r="N21" s="51"/>
      <c r="O21" s="51"/>
      <c r="P21" s="51"/>
      <c r="Q21" s="51"/>
      <c r="R21" s="51"/>
      <c r="S21" s="51"/>
      <c r="T21" s="51"/>
      <c r="U21" s="51"/>
      <c r="V21" s="51"/>
      <c r="W21" s="51"/>
      <c r="X21" s="51"/>
      <c r="Y21" s="51"/>
      <c r="Z21" s="51"/>
      <c r="AA21" s="51"/>
      <c r="AB21" s="51"/>
      <c r="AC21" s="51"/>
      <c r="AD21" s="51"/>
      <c r="AE21" s="261" t="s">
        <v>154</v>
      </c>
      <c r="AF21" s="262"/>
      <c r="AG21" s="262"/>
      <c r="AH21" s="263"/>
      <c r="AI21" s="322">
        <f>(20*M22+5*V22)*10+AE22</f>
        <v>0</v>
      </c>
      <c r="AJ21" s="323"/>
      <c r="AK21" s="323"/>
      <c r="AL21" s="320" t="s">
        <v>39</v>
      </c>
      <c r="AM21" s="321"/>
      <c r="CA21" t="s">
        <v>11</v>
      </c>
      <c r="CB21" s="6">
        <v>148</v>
      </c>
      <c r="CC21" t="s">
        <v>58</v>
      </c>
      <c r="CD21"/>
      <c r="CE21" s="6">
        <v>200</v>
      </c>
      <c r="CF21" t="s">
        <v>58</v>
      </c>
    </row>
    <row r="22" spans="1:84" s="4" customFormat="1" ht="19.5" customHeight="1">
      <c r="A22" s="202" t="s">
        <v>54</v>
      </c>
      <c r="B22" s="21"/>
      <c r="C22" s="22"/>
      <c r="D22" s="22"/>
      <c r="E22" s="22"/>
      <c r="F22" s="22"/>
      <c r="G22" s="23"/>
      <c r="H22" s="341" t="s">
        <v>55</v>
      </c>
      <c r="I22" s="342"/>
      <c r="J22" s="342"/>
      <c r="K22" s="342"/>
      <c r="L22" s="343"/>
      <c r="M22" s="344"/>
      <c r="N22" s="344"/>
      <c r="O22" s="344"/>
      <c r="P22" s="16" t="s">
        <v>42</v>
      </c>
      <c r="Q22" s="295" t="s">
        <v>139</v>
      </c>
      <c r="R22" s="296"/>
      <c r="S22" s="296"/>
      <c r="T22" s="296"/>
      <c r="U22" s="297"/>
      <c r="V22" s="344"/>
      <c r="W22" s="344"/>
      <c r="X22" s="344"/>
      <c r="Y22" s="63" t="s">
        <v>42</v>
      </c>
      <c r="Z22" s="196" t="s">
        <v>101</v>
      </c>
      <c r="AA22" s="197"/>
      <c r="AB22" s="197"/>
      <c r="AC22" s="197"/>
      <c r="AD22" s="198"/>
      <c r="AE22" s="392"/>
      <c r="AF22" s="393"/>
      <c r="AG22" s="393"/>
      <c r="AH22" s="114" t="s">
        <v>102</v>
      </c>
      <c r="AI22" s="114"/>
      <c r="AJ22" s="112"/>
      <c r="AK22" s="44"/>
      <c r="AL22" s="44"/>
      <c r="AM22" s="47"/>
      <c r="AO22" s="4">
        <f>IF(M22=0,,"有")</f>
        <v>0</v>
      </c>
      <c r="CA22" t="s">
        <v>12</v>
      </c>
      <c r="CB22" s="6">
        <v>148</v>
      </c>
      <c r="CC22" t="s">
        <v>58</v>
      </c>
      <c r="CD22"/>
      <c r="CE22" s="6">
        <v>200</v>
      </c>
      <c r="CF22" t="s">
        <v>58</v>
      </c>
    </row>
    <row r="23" spans="1:84" s="4" customFormat="1" ht="6" customHeight="1" thickBot="1">
      <c r="A23" s="53"/>
      <c r="B23" s="53"/>
      <c r="C23" s="53"/>
      <c r="D23" s="53"/>
      <c r="E23" s="53"/>
      <c r="F23" s="53"/>
      <c r="G23" s="53"/>
      <c r="H23" s="53"/>
      <c r="I23" s="50"/>
      <c r="J23" s="54"/>
      <c r="K23" s="49"/>
      <c r="L23" s="51"/>
      <c r="M23" s="51"/>
      <c r="N23" s="51"/>
      <c r="O23" s="51"/>
      <c r="P23" s="51"/>
      <c r="Q23" s="51"/>
      <c r="R23" s="51"/>
      <c r="S23" s="51"/>
      <c r="T23" s="51"/>
      <c r="U23" s="51"/>
      <c r="V23" s="51"/>
      <c r="W23" s="51"/>
      <c r="X23" s="199"/>
      <c r="Y23" s="199"/>
      <c r="Z23" s="199"/>
      <c r="AA23" s="199"/>
      <c r="AB23" s="199"/>
      <c r="AC23" s="199"/>
      <c r="AD23" s="41"/>
      <c r="AE23" s="51"/>
      <c r="AF23" s="51"/>
      <c r="AG23" s="51"/>
      <c r="AH23" s="51"/>
      <c r="AI23" s="51"/>
      <c r="AJ23" s="51"/>
      <c r="AK23" s="51"/>
      <c r="AL23" s="51"/>
      <c r="AM23" s="51"/>
      <c r="CA23" s="12" t="s">
        <v>47</v>
      </c>
      <c r="CB23" s="6">
        <v>33</v>
      </c>
      <c r="CC23" t="s">
        <v>58</v>
      </c>
      <c r="CD23"/>
      <c r="CE23" s="6">
        <v>200</v>
      </c>
      <c r="CF23" t="s">
        <v>58</v>
      </c>
    </row>
    <row r="24" spans="1:84" ht="19.5" customHeight="1" thickBot="1">
      <c r="A24" s="56" t="s">
        <v>64</v>
      </c>
      <c r="B24" s="53"/>
      <c r="C24" s="168"/>
      <c r="D24" s="53"/>
      <c r="E24" s="57"/>
      <c r="F24" s="53"/>
      <c r="G24" s="53"/>
      <c r="H24" s="53"/>
      <c r="I24" s="53"/>
      <c r="J24" s="58"/>
      <c r="K24" s="58"/>
      <c r="L24" s="58"/>
      <c r="M24" s="58"/>
      <c r="N24" s="58"/>
      <c r="O24" s="59"/>
      <c r="P24" s="60"/>
      <c r="Q24" s="61"/>
      <c r="R24" s="61"/>
      <c r="S24" s="58"/>
      <c r="T24" s="54"/>
      <c r="U24" s="58"/>
      <c r="V24" s="58"/>
      <c r="W24" s="168"/>
      <c r="X24" s="264" t="s">
        <v>90</v>
      </c>
      <c r="Y24" s="265"/>
      <c r="Z24" s="265"/>
      <c r="AA24" s="265"/>
      <c r="AB24" s="265"/>
      <c r="AC24" s="266"/>
      <c r="AD24" s="261" t="s">
        <v>155</v>
      </c>
      <c r="AE24" s="262"/>
      <c r="AF24" s="262"/>
      <c r="AG24" s="262"/>
      <c r="AH24" s="263"/>
      <c r="AI24" s="354">
        <f>MIN(X25,ROUNDDOWN(H37/1000,0))</f>
        <v>0</v>
      </c>
      <c r="AJ24" s="355"/>
      <c r="AK24" s="355"/>
      <c r="AL24" s="320" t="s">
        <v>39</v>
      </c>
      <c r="AM24" s="321"/>
      <c r="CA24" t="s">
        <v>13</v>
      </c>
      <c r="CB24" s="6">
        <v>475</v>
      </c>
      <c r="CC24" t="s">
        <v>58</v>
      </c>
      <c r="CD24"/>
      <c r="CE24" s="6">
        <v>200</v>
      </c>
      <c r="CF24" t="s">
        <v>58</v>
      </c>
    </row>
    <row r="25" spans="1:84" ht="13.8" thickBot="1">
      <c r="A25" s="56"/>
      <c r="B25" s="53"/>
      <c r="C25" s="168"/>
      <c r="D25" s="53"/>
      <c r="E25" s="57"/>
      <c r="F25" s="53"/>
      <c r="G25" s="53"/>
      <c r="H25" s="53"/>
      <c r="I25" s="53"/>
      <c r="J25" s="58"/>
      <c r="K25" s="58"/>
      <c r="L25" s="58"/>
      <c r="M25" s="58"/>
      <c r="N25" s="58"/>
      <c r="O25" s="59"/>
      <c r="P25" s="60"/>
      <c r="Q25" s="61"/>
      <c r="R25" s="61"/>
      <c r="S25" s="58"/>
      <c r="T25" s="54"/>
      <c r="U25" s="58"/>
      <c r="V25" s="58"/>
      <c r="W25" s="62"/>
      <c r="X25" s="271" t="str">
        <f>IFERROR(VLOOKUP(H10,個票6!CA5:CB39,2,FALSE),"")</f>
        <v/>
      </c>
      <c r="Y25" s="272"/>
      <c r="Z25" s="272"/>
      <c r="AA25" s="272"/>
      <c r="AB25" s="267" t="s">
        <v>39</v>
      </c>
      <c r="AC25" s="268"/>
      <c r="AD25" s="162"/>
      <c r="AE25" s="163"/>
      <c r="AF25" s="163"/>
      <c r="AG25" s="163"/>
      <c r="AH25" s="164"/>
      <c r="AI25" s="394"/>
      <c r="AJ25" s="394"/>
      <c r="AK25" s="394"/>
      <c r="AL25" s="387"/>
      <c r="AM25" s="388"/>
      <c r="AV25" s="4"/>
      <c r="AX25" s="134" t="str">
        <f>IF(X25&gt;=AI26,"○","！（補助上限額を超過しています）")</f>
        <v>○</v>
      </c>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6"/>
      <c r="CA25" t="s">
        <v>14</v>
      </c>
      <c r="CB25" s="6">
        <v>638</v>
      </c>
      <c r="CC25" t="s">
        <v>58</v>
      </c>
      <c r="CD25"/>
      <c r="CE25" s="6">
        <v>200</v>
      </c>
      <c r="CF25" t="s">
        <v>58</v>
      </c>
    </row>
    <row r="26" spans="1:84" ht="15" customHeight="1">
      <c r="A26" s="168" t="s">
        <v>79</v>
      </c>
      <c r="B26" s="53"/>
      <c r="C26" s="168"/>
      <c r="D26" s="53"/>
      <c r="E26" s="57"/>
      <c r="F26" s="53"/>
      <c r="G26" s="53"/>
      <c r="H26" s="53"/>
      <c r="I26" s="53"/>
      <c r="J26" s="58"/>
      <c r="K26" s="58"/>
      <c r="L26" s="58"/>
      <c r="M26" s="58"/>
      <c r="N26" s="58"/>
      <c r="O26" s="59"/>
      <c r="P26" s="60"/>
      <c r="Q26" s="61"/>
      <c r="R26" s="61"/>
      <c r="S26" s="58"/>
      <c r="T26" s="54"/>
      <c r="U26" s="58"/>
      <c r="V26" s="58"/>
      <c r="W26" s="62"/>
      <c r="X26" s="273"/>
      <c r="Y26" s="274"/>
      <c r="Z26" s="274"/>
      <c r="AA26" s="274"/>
      <c r="AB26" s="269"/>
      <c r="AC26" s="270"/>
      <c r="AD26" s="165"/>
      <c r="AE26" s="166"/>
      <c r="AF26" s="166"/>
      <c r="AG26" s="166"/>
      <c r="AH26" s="167"/>
      <c r="AI26" s="389">
        <f>SUM(AI24:AK25)</f>
        <v>0</v>
      </c>
      <c r="AJ26" s="389"/>
      <c r="AK26" s="389"/>
      <c r="AL26" s="390"/>
      <c r="AM26" s="391"/>
      <c r="CA26" t="s">
        <v>15</v>
      </c>
      <c r="CB26" s="6">
        <f>CD26*個票6!$AC$10</f>
        <v>0</v>
      </c>
      <c r="CC26" t="s">
        <v>59</v>
      </c>
      <c r="CD26" s="6">
        <v>38</v>
      </c>
      <c r="CE26" s="6" t="s">
        <v>61</v>
      </c>
      <c r="CF26" s="6"/>
    </row>
    <row r="27" spans="1:84" ht="15" customHeight="1">
      <c r="A27" s="281" t="s">
        <v>80</v>
      </c>
      <c r="B27" s="282"/>
      <c r="C27" s="282"/>
      <c r="D27" s="282"/>
      <c r="E27" s="282"/>
      <c r="F27" s="282"/>
      <c r="G27" s="283"/>
      <c r="H27" s="282" t="s">
        <v>158</v>
      </c>
      <c r="I27" s="282"/>
      <c r="J27" s="282"/>
      <c r="K27" s="282"/>
      <c r="L27" s="282"/>
      <c r="M27" s="281" t="s">
        <v>23</v>
      </c>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CA27" t="s">
        <v>16</v>
      </c>
      <c r="CB27" s="6">
        <f>CD27*個票6!$AC$10</f>
        <v>0</v>
      </c>
      <c r="CC27" t="s">
        <v>59</v>
      </c>
      <c r="CD27" s="6">
        <v>40</v>
      </c>
      <c r="CE27" s="6" t="s">
        <v>61</v>
      </c>
      <c r="CF27" s="6"/>
    </row>
    <row r="28" spans="1:84" ht="15" customHeight="1">
      <c r="A28" s="106" t="s">
        <v>81</v>
      </c>
      <c r="B28" s="107"/>
      <c r="C28" s="107"/>
      <c r="D28" s="107"/>
      <c r="E28" s="108"/>
      <c r="F28" s="108"/>
      <c r="G28" s="109"/>
      <c r="H28" s="294"/>
      <c r="I28" s="294"/>
      <c r="J28" s="294"/>
      <c r="K28" s="294"/>
      <c r="L28" s="294"/>
      <c r="M28" s="284"/>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6"/>
      <c r="CA28" t="s">
        <v>17</v>
      </c>
      <c r="CB28" s="6">
        <f>CD28*個票6!$AC$10</f>
        <v>0</v>
      </c>
      <c r="CC28" t="s">
        <v>59</v>
      </c>
      <c r="CD28" s="6">
        <v>38</v>
      </c>
      <c r="CE28" s="6" t="s">
        <v>61</v>
      </c>
      <c r="CF28" s="6"/>
    </row>
    <row r="29" spans="1:84" ht="15" customHeight="1">
      <c r="A29" s="64" t="s">
        <v>82</v>
      </c>
      <c r="B29" s="65"/>
      <c r="C29" s="65"/>
      <c r="D29" s="65"/>
      <c r="E29" s="66"/>
      <c r="F29" s="66"/>
      <c r="G29" s="67"/>
      <c r="H29" s="293"/>
      <c r="I29" s="293"/>
      <c r="J29" s="293"/>
      <c r="K29" s="293"/>
      <c r="L29" s="293"/>
      <c r="M29" s="287"/>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9"/>
      <c r="CA29" t="s">
        <v>18</v>
      </c>
      <c r="CB29" s="6">
        <f>CD29*個票6!$AC$10</f>
        <v>0</v>
      </c>
      <c r="CC29" t="s">
        <v>59</v>
      </c>
      <c r="CD29" s="6">
        <v>48</v>
      </c>
      <c r="CE29" s="6" t="s">
        <v>61</v>
      </c>
      <c r="CF29" s="6"/>
    </row>
    <row r="30" spans="1:84" ht="15" customHeight="1">
      <c r="A30" s="64" t="s">
        <v>83</v>
      </c>
      <c r="B30" s="65"/>
      <c r="C30" s="65"/>
      <c r="D30" s="65"/>
      <c r="E30" s="66"/>
      <c r="F30" s="66"/>
      <c r="G30" s="67"/>
      <c r="H30" s="293"/>
      <c r="I30" s="293"/>
      <c r="J30" s="293"/>
      <c r="K30" s="293"/>
      <c r="L30" s="293"/>
      <c r="M30" s="287"/>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9"/>
      <c r="CA30" t="s">
        <v>19</v>
      </c>
      <c r="CB30" s="6">
        <f>CD30*個票6!$AC$10</f>
        <v>0</v>
      </c>
      <c r="CC30" t="s">
        <v>59</v>
      </c>
      <c r="CD30" s="6">
        <v>43</v>
      </c>
      <c r="CE30" s="6" t="s">
        <v>61</v>
      </c>
      <c r="CF30" s="6"/>
    </row>
    <row r="31" spans="1:84" ht="15" customHeight="1">
      <c r="A31" s="64" t="s">
        <v>84</v>
      </c>
      <c r="B31" s="65"/>
      <c r="C31" s="65"/>
      <c r="D31" s="65"/>
      <c r="E31" s="66"/>
      <c r="F31" s="66"/>
      <c r="G31" s="67"/>
      <c r="H31" s="293"/>
      <c r="I31" s="293"/>
      <c r="J31" s="293"/>
      <c r="K31" s="293"/>
      <c r="L31" s="293"/>
      <c r="M31" s="287"/>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9"/>
      <c r="CA31" t="s">
        <v>20</v>
      </c>
      <c r="CB31" s="6">
        <f>CD31*個票6!$AC$10</f>
        <v>0</v>
      </c>
      <c r="CC31" t="s">
        <v>59</v>
      </c>
      <c r="CD31" s="6">
        <v>36</v>
      </c>
      <c r="CE31" s="6" t="s">
        <v>61</v>
      </c>
      <c r="CF31" s="6"/>
    </row>
    <row r="32" spans="1:84" ht="15" customHeight="1">
      <c r="A32" s="64" t="s">
        <v>85</v>
      </c>
      <c r="B32" s="65"/>
      <c r="C32" s="65"/>
      <c r="D32" s="65"/>
      <c r="E32" s="66"/>
      <c r="F32" s="66"/>
      <c r="G32" s="67"/>
      <c r="H32" s="293"/>
      <c r="I32" s="293"/>
      <c r="J32" s="293"/>
      <c r="K32" s="293"/>
      <c r="L32" s="293"/>
      <c r="M32" s="287"/>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9"/>
      <c r="CA32" t="s">
        <v>31</v>
      </c>
      <c r="CB32" s="6">
        <f>CD32*個票6!$AC$10</f>
        <v>0</v>
      </c>
      <c r="CC32" t="s">
        <v>59</v>
      </c>
      <c r="CD32" s="6">
        <v>37</v>
      </c>
      <c r="CE32" s="6" t="s">
        <v>61</v>
      </c>
      <c r="CF32" s="6"/>
    </row>
    <row r="33" spans="1:84" ht="15" customHeight="1">
      <c r="A33" s="64" t="s">
        <v>86</v>
      </c>
      <c r="B33" s="65"/>
      <c r="C33" s="65"/>
      <c r="D33" s="65"/>
      <c r="E33" s="66"/>
      <c r="F33" s="66"/>
      <c r="G33" s="67"/>
      <c r="H33" s="293"/>
      <c r="I33" s="293"/>
      <c r="J33" s="293"/>
      <c r="K33" s="293"/>
      <c r="L33" s="293"/>
      <c r="M33" s="287"/>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9"/>
      <c r="AV33" s="4"/>
      <c r="CA33" t="s">
        <v>32</v>
      </c>
      <c r="CB33" s="6">
        <f>CD33*個票6!$AC$10</f>
        <v>0</v>
      </c>
      <c r="CC33" t="s">
        <v>59</v>
      </c>
      <c r="CD33" s="6">
        <v>35</v>
      </c>
      <c r="CE33" s="6" t="s">
        <v>61</v>
      </c>
      <c r="CF33" s="6"/>
    </row>
    <row r="34" spans="1:84" ht="15" customHeight="1">
      <c r="A34" s="64" t="s">
        <v>87</v>
      </c>
      <c r="B34" s="65"/>
      <c r="C34" s="65"/>
      <c r="D34" s="65"/>
      <c r="E34" s="66"/>
      <c r="F34" s="66"/>
      <c r="G34" s="67"/>
      <c r="H34" s="293"/>
      <c r="I34" s="293"/>
      <c r="J34" s="293"/>
      <c r="K34" s="293"/>
      <c r="L34" s="293"/>
      <c r="M34" s="287"/>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9"/>
      <c r="CA34" t="s">
        <v>33</v>
      </c>
      <c r="CB34" s="6">
        <f>CD34*個票6!$AC$10</f>
        <v>0</v>
      </c>
      <c r="CC34" t="s">
        <v>59</v>
      </c>
      <c r="CD34" s="6">
        <v>37</v>
      </c>
      <c r="CE34" s="6" t="s">
        <v>61</v>
      </c>
      <c r="CF34" s="6"/>
    </row>
    <row r="35" spans="1:84" ht="15" customHeight="1">
      <c r="A35" s="64" t="s">
        <v>88</v>
      </c>
      <c r="B35" s="68"/>
      <c r="C35" s="68"/>
      <c r="D35" s="68"/>
      <c r="E35" s="68"/>
      <c r="F35" s="68"/>
      <c r="G35" s="69"/>
      <c r="H35" s="293"/>
      <c r="I35" s="293"/>
      <c r="J35" s="293"/>
      <c r="K35" s="293"/>
      <c r="L35" s="293"/>
      <c r="M35" s="287"/>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9"/>
      <c r="CA35" t="s">
        <v>34</v>
      </c>
      <c r="CB35" s="6">
        <f>CD35*個票6!$AC$10</f>
        <v>0</v>
      </c>
      <c r="CC35" t="s">
        <v>59</v>
      </c>
      <c r="CD35" s="6">
        <v>35</v>
      </c>
      <c r="CE35" s="6" t="s">
        <v>61</v>
      </c>
      <c r="CF35" s="6"/>
    </row>
    <row r="36" spans="1:84" ht="15" customHeight="1">
      <c r="A36" s="70" t="s">
        <v>89</v>
      </c>
      <c r="B36" s="71"/>
      <c r="C36" s="71"/>
      <c r="D36" s="71"/>
      <c r="E36" s="72"/>
      <c r="F36" s="72"/>
      <c r="G36" s="73"/>
      <c r="H36" s="280"/>
      <c r="I36" s="280"/>
      <c r="J36" s="280"/>
      <c r="K36" s="280"/>
      <c r="L36" s="280"/>
      <c r="M36" s="290"/>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2"/>
      <c r="CA36" t="s">
        <v>35</v>
      </c>
      <c r="CB36" s="6">
        <f>CD36*個票6!$AC$10</f>
        <v>0</v>
      </c>
      <c r="CC36" t="s">
        <v>59</v>
      </c>
      <c r="CD36" s="6">
        <v>37</v>
      </c>
      <c r="CE36" s="6" t="s">
        <v>61</v>
      </c>
      <c r="CF36" s="6"/>
    </row>
    <row r="37" spans="1:84" ht="15" customHeight="1">
      <c r="A37" s="74" t="s">
        <v>46</v>
      </c>
      <c r="B37" s="75"/>
      <c r="C37" s="75"/>
      <c r="D37" s="75"/>
      <c r="E37" s="75"/>
      <c r="F37" s="75"/>
      <c r="G37" s="76"/>
      <c r="H37" s="275">
        <f>SUM(H28:L36)</f>
        <v>0</v>
      </c>
      <c r="I37" s="275"/>
      <c r="J37" s="275"/>
      <c r="K37" s="275"/>
      <c r="L37" s="276"/>
      <c r="M37" s="277"/>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9"/>
      <c r="CA37" t="s">
        <v>36</v>
      </c>
      <c r="CB37" s="6">
        <f>CD37*個票6!$AC$10</f>
        <v>0</v>
      </c>
      <c r="CC37" t="s">
        <v>59</v>
      </c>
      <c r="CD37" s="6">
        <v>35</v>
      </c>
      <c r="CE37" s="6" t="s">
        <v>61</v>
      </c>
      <c r="CF37" s="6"/>
    </row>
    <row r="38" spans="1:84" ht="6" customHeight="1" thickBot="1">
      <c r="A38" s="77"/>
      <c r="B38" s="77"/>
      <c r="C38" s="77"/>
      <c r="D38" s="77"/>
      <c r="E38" s="78"/>
      <c r="F38" s="78"/>
      <c r="G38" s="78"/>
      <c r="H38" s="78"/>
      <c r="I38" s="78"/>
      <c r="J38" s="79"/>
      <c r="K38" s="79"/>
      <c r="L38" s="79"/>
      <c r="M38" s="79"/>
      <c r="N38" s="79"/>
      <c r="O38" s="80"/>
      <c r="P38" s="80"/>
      <c r="Q38" s="80"/>
      <c r="R38" s="80"/>
      <c r="S38" s="80"/>
      <c r="T38" s="80"/>
      <c r="U38" s="80"/>
      <c r="V38" s="80"/>
      <c r="W38" s="80"/>
      <c r="X38" s="80"/>
      <c r="Y38" s="80"/>
      <c r="Z38" s="80"/>
      <c r="AA38" s="80"/>
      <c r="AB38" s="80"/>
      <c r="AC38" s="80"/>
      <c r="AD38" s="80"/>
      <c r="AE38" s="80"/>
      <c r="AF38" s="80"/>
      <c r="AG38" s="80"/>
      <c r="AH38" s="88"/>
      <c r="AI38" s="80"/>
      <c r="AJ38" s="80"/>
      <c r="AK38" s="80"/>
      <c r="AL38" s="80"/>
      <c r="AM38" s="80"/>
      <c r="CA38" t="s">
        <v>37</v>
      </c>
      <c r="CB38" s="6">
        <f>CD38*個票6!$AC$10</f>
        <v>0</v>
      </c>
      <c r="CC38" t="s">
        <v>59</v>
      </c>
      <c r="CD38" s="6">
        <v>37</v>
      </c>
      <c r="CE38" s="6" t="s">
        <v>61</v>
      </c>
      <c r="CF38" s="6"/>
    </row>
    <row r="39" spans="1:84" s="4" customFormat="1" ht="19.5" customHeight="1" thickBot="1">
      <c r="A39" s="55" t="s">
        <v>66</v>
      </c>
      <c r="B39" s="53"/>
      <c r="C39" s="53"/>
      <c r="D39" s="53"/>
      <c r="E39" s="53"/>
      <c r="F39" s="53"/>
      <c r="G39" s="53"/>
      <c r="H39" s="53"/>
      <c r="I39" s="50"/>
      <c r="J39" s="54"/>
      <c r="K39" s="49"/>
      <c r="L39" s="51"/>
      <c r="M39" s="51"/>
      <c r="N39" s="51"/>
      <c r="O39" s="51"/>
      <c r="P39" s="51"/>
      <c r="Q39" s="51"/>
      <c r="R39" s="51"/>
      <c r="S39" s="51"/>
      <c r="T39" s="51"/>
      <c r="U39" s="51"/>
      <c r="V39" s="51"/>
      <c r="W39" s="51"/>
      <c r="X39" s="51"/>
      <c r="Y39" s="51"/>
      <c r="Z39" s="51"/>
      <c r="AA39" s="51"/>
      <c r="AB39" s="51"/>
      <c r="AC39" s="51"/>
      <c r="AD39" s="51"/>
      <c r="AE39" s="261" t="s">
        <v>157</v>
      </c>
      <c r="AF39" s="262"/>
      <c r="AG39" s="262"/>
      <c r="AH39" s="263"/>
      <c r="AI39" s="329">
        <f>ROUNDDOWN(IFERROR(IF(H10="居宅介護支援事業所",(X42*AI42+X43*AI43+X44*AI44+X45*AI45)/1000,(X40*AI40+X41*AI41)/1000),""),0)</f>
        <v>0</v>
      </c>
      <c r="AJ39" s="330"/>
      <c r="AK39" s="330"/>
      <c r="AL39" s="320" t="s">
        <v>39</v>
      </c>
      <c r="AM39" s="321"/>
      <c r="CA39" t="s">
        <v>38</v>
      </c>
      <c r="CB39" s="6">
        <f>CD39*個票6!$AC$10</f>
        <v>0</v>
      </c>
      <c r="CC39" t="s">
        <v>59</v>
      </c>
      <c r="CD39" s="6">
        <v>35</v>
      </c>
      <c r="CE39" s="6" t="s">
        <v>61</v>
      </c>
      <c r="CF39" s="6"/>
    </row>
    <row r="40" spans="1:84" s="4" customFormat="1" ht="15.75" customHeight="1">
      <c r="A40" s="304" t="s">
        <v>119</v>
      </c>
      <c r="B40" s="305"/>
      <c r="C40" s="305"/>
      <c r="D40" s="305"/>
      <c r="E40" s="305"/>
      <c r="F40" s="305"/>
      <c r="G40" s="305"/>
      <c r="H40" s="305"/>
      <c r="I40" s="305"/>
      <c r="J40" s="306"/>
      <c r="K40" s="196" t="s">
        <v>114</v>
      </c>
      <c r="L40" s="198"/>
      <c r="M40" s="24"/>
      <c r="N40" s="197"/>
      <c r="O40" s="197"/>
      <c r="P40" s="197"/>
      <c r="Q40" s="28"/>
      <c r="R40" s="197"/>
      <c r="S40" s="197"/>
      <c r="T40" s="197"/>
      <c r="U40" s="197"/>
      <c r="V40" s="197"/>
      <c r="W40" s="27"/>
      <c r="X40" s="303">
        <f>IF($H$10="介護予防・生活支援サービス事業の事業者","",1500)</f>
        <v>1500</v>
      </c>
      <c r="Y40" s="303"/>
      <c r="Z40" s="303"/>
      <c r="AA40" s="300" t="s">
        <v>52</v>
      </c>
      <c r="AB40" s="301"/>
      <c r="AC40" s="295" t="s">
        <v>53</v>
      </c>
      <c r="AD40" s="296"/>
      <c r="AE40" s="296"/>
      <c r="AF40" s="296"/>
      <c r="AG40" s="296"/>
      <c r="AH40" s="297"/>
      <c r="AI40" s="298"/>
      <c r="AJ40" s="299"/>
      <c r="AK40" s="299"/>
      <c r="AL40" s="395" t="s">
        <v>42</v>
      </c>
      <c r="AM40" s="396"/>
      <c r="CA40" t="s">
        <v>103</v>
      </c>
      <c r="CB40"/>
      <c r="CC40"/>
      <c r="CD40"/>
      <c r="CE40"/>
      <c r="CF40"/>
    </row>
    <row r="41" spans="1:84" s="4" customFormat="1" ht="15.75" customHeight="1">
      <c r="A41" s="307"/>
      <c r="B41" s="308"/>
      <c r="C41" s="308"/>
      <c r="D41" s="308"/>
      <c r="E41" s="308"/>
      <c r="F41" s="308"/>
      <c r="G41" s="308"/>
      <c r="H41" s="308"/>
      <c r="I41" s="308"/>
      <c r="J41" s="309"/>
      <c r="K41" s="196" t="s">
        <v>115</v>
      </c>
      <c r="L41" s="198"/>
      <c r="M41" s="24"/>
      <c r="N41" s="197"/>
      <c r="O41" s="197"/>
      <c r="P41" s="197"/>
      <c r="Q41" s="28"/>
      <c r="R41" s="197"/>
      <c r="S41" s="197"/>
      <c r="T41" s="197"/>
      <c r="U41" s="197"/>
      <c r="V41" s="197"/>
      <c r="W41" s="27"/>
      <c r="X41" s="303">
        <f>IF($H$10="介護予防・生活支援サービス事業の事業者","",3000)</f>
        <v>3000</v>
      </c>
      <c r="Y41" s="303"/>
      <c r="Z41" s="303"/>
      <c r="AA41" s="300" t="s">
        <v>52</v>
      </c>
      <c r="AB41" s="301"/>
      <c r="AC41" s="295" t="s">
        <v>53</v>
      </c>
      <c r="AD41" s="296"/>
      <c r="AE41" s="296"/>
      <c r="AF41" s="296"/>
      <c r="AG41" s="296"/>
      <c r="AH41" s="297"/>
      <c r="AI41" s="298"/>
      <c r="AJ41" s="299"/>
      <c r="AK41" s="299"/>
      <c r="AL41" s="326" t="s">
        <v>42</v>
      </c>
      <c r="AM41" s="327"/>
    </row>
    <row r="42" spans="1:84" s="4" customFormat="1" ht="15.75" customHeight="1">
      <c r="A42" s="131"/>
      <c r="B42" s="397" t="s">
        <v>116</v>
      </c>
      <c r="C42" s="398"/>
      <c r="D42" s="398"/>
      <c r="E42" s="398"/>
      <c r="F42" s="398"/>
      <c r="G42" s="398"/>
      <c r="H42" s="398"/>
      <c r="I42" s="398"/>
      <c r="J42" s="399"/>
      <c r="K42" s="200" t="s">
        <v>114</v>
      </c>
      <c r="L42" s="200"/>
      <c r="M42" s="129"/>
      <c r="N42" s="129"/>
      <c r="O42" s="130"/>
      <c r="P42" s="130"/>
      <c r="Q42" s="200"/>
      <c r="R42" s="200"/>
      <c r="S42" s="200"/>
      <c r="T42" s="200"/>
      <c r="U42" s="200"/>
      <c r="V42" s="200"/>
      <c r="W42" s="128"/>
      <c r="X42" s="303">
        <f>IF($H$10="介護予防・生活支援サービス事業の事業者","",1500)</f>
        <v>1500</v>
      </c>
      <c r="Y42" s="303"/>
      <c r="Z42" s="303"/>
      <c r="AA42" s="300" t="s">
        <v>52</v>
      </c>
      <c r="AB42" s="301"/>
      <c r="AC42" s="295" t="s">
        <v>53</v>
      </c>
      <c r="AD42" s="296"/>
      <c r="AE42" s="296"/>
      <c r="AF42" s="296"/>
      <c r="AG42" s="296"/>
      <c r="AH42" s="297"/>
      <c r="AI42" s="298"/>
      <c r="AJ42" s="299"/>
      <c r="AK42" s="299"/>
      <c r="AL42" s="324" t="s">
        <v>42</v>
      </c>
      <c r="AM42" s="325"/>
    </row>
    <row r="43" spans="1:84" s="4" customFormat="1" ht="15.75" customHeight="1">
      <c r="A43" s="126"/>
      <c r="B43" s="400"/>
      <c r="C43" s="401"/>
      <c r="D43" s="401"/>
      <c r="E43" s="401"/>
      <c r="F43" s="401"/>
      <c r="G43" s="401"/>
      <c r="H43" s="401"/>
      <c r="I43" s="401"/>
      <c r="J43" s="402"/>
      <c r="K43" s="26" t="s">
        <v>117</v>
      </c>
      <c r="L43" s="26"/>
      <c r="M43" s="26"/>
      <c r="N43" s="26"/>
      <c r="O43" s="18"/>
      <c r="P43" s="18"/>
      <c r="Q43" s="17"/>
      <c r="R43" s="17"/>
      <c r="S43" s="17"/>
      <c r="T43" s="17"/>
      <c r="U43" s="17"/>
      <c r="V43" s="17"/>
      <c r="W43" s="19"/>
      <c r="X43" s="303">
        <f>IF($H$10="介護予防・生活支援サービス事業の事業者","",4500)</f>
        <v>4500</v>
      </c>
      <c r="Y43" s="303"/>
      <c r="Z43" s="303"/>
      <c r="AA43" s="300" t="s">
        <v>52</v>
      </c>
      <c r="AB43" s="301"/>
      <c r="AC43" s="295" t="s">
        <v>53</v>
      </c>
      <c r="AD43" s="296"/>
      <c r="AE43" s="296"/>
      <c r="AF43" s="296"/>
      <c r="AG43" s="296"/>
      <c r="AH43" s="297"/>
      <c r="AI43" s="298"/>
      <c r="AJ43" s="299"/>
      <c r="AK43" s="299"/>
      <c r="AL43" s="324" t="s">
        <v>42</v>
      </c>
      <c r="AM43" s="325"/>
    </row>
    <row r="44" spans="1:84" s="4" customFormat="1" ht="15.75" customHeight="1">
      <c r="A44" s="126"/>
      <c r="B44" s="400"/>
      <c r="C44" s="401"/>
      <c r="D44" s="401"/>
      <c r="E44" s="401"/>
      <c r="F44" s="401"/>
      <c r="G44" s="401"/>
      <c r="H44" s="401"/>
      <c r="I44" s="401"/>
      <c r="J44" s="402"/>
      <c r="K44" s="25" t="s">
        <v>115</v>
      </c>
      <c r="L44" s="25"/>
      <c r="M44" s="25"/>
      <c r="N44" s="25"/>
      <c r="O44" s="28"/>
      <c r="P44" s="28"/>
      <c r="Q44" s="197"/>
      <c r="R44" s="197"/>
      <c r="S44" s="197"/>
      <c r="T44" s="197"/>
      <c r="U44" s="197"/>
      <c r="V44" s="197"/>
      <c r="W44" s="27"/>
      <c r="X44" s="303">
        <f>IF($H$10="介護予防・生活支援サービス事業の事業者","",3000)</f>
        <v>3000</v>
      </c>
      <c r="Y44" s="303"/>
      <c r="Z44" s="303"/>
      <c r="AA44" s="300" t="s">
        <v>52</v>
      </c>
      <c r="AB44" s="301"/>
      <c r="AC44" s="295" t="s">
        <v>53</v>
      </c>
      <c r="AD44" s="296"/>
      <c r="AE44" s="296"/>
      <c r="AF44" s="296"/>
      <c r="AG44" s="296"/>
      <c r="AH44" s="297"/>
      <c r="AI44" s="298"/>
      <c r="AJ44" s="299"/>
      <c r="AK44" s="299"/>
      <c r="AL44" s="324" t="s">
        <v>42</v>
      </c>
      <c r="AM44" s="325"/>
    </row>
    <row r="45" spans="1:84" s="4" customFormat="1" ht="15.75" customHeight="1">
      <c r="A45" s="127"/>
      <c r="B45" s="403"/>
      <c r="C45" s="404"/>
      <c r="D45" s="404"/>
      <c r="E45" s="404"/>
      <c r="F45" s="404"/>
      <c r="G45" s="404"/>
      <c r="H45" s="404"/>
      <c r="I45" s="404"/>
      <c r="J45" s="405"/>
      <c r="K45" s="25" t="s">
        <v>118</v>
      </c>
      <c r="L45" s="25"/>
      <c r="M45" s="25"/>
      <c r="N45" s="25"/>
      <c r="O45" s="28"/>
      <c r="P45" s="28"/>
      <c r="Q45" s="197"/>
      <c r="R45" s="197"/>
      <c r="S45" s="197"/>
      <c r="T45" s="197"/>
      <c r="U45" s="197"/>
      <c r="V45" s="197"/>
      <c r="W45" s="27"/>
      <c r="X45" s="303">
        <f>IF($H$10="介護予防・生活支援サービス事業の事業者","",6000)</f>
        <v>6000</v>
      </c>
      <c r="Y45" s="303"/>
      <c r="Z45" s="303"/>
      <c r="AA45" s="300" t="s">
        <v>52</v>
      </c>
      <c r="AB45" s="301"/>
      <c r="AC45" s="295" t="s">
        <v>53</v>
      </c>
      <c r="AD45" s="296"/>
      <c r="AE45" s="296"/>
      <c r="AF45" s="296"/>
      <c r="AG45" s="296"/>
      <c r="AH45" s="297"/>
      <c r="AI45" s="298"/>
      <c r="AJ45" s="299"/>
      <c r="AK45" s="299"/>
      <c r="AL45" s="324" t="s">
        <v>42</v>
      </c>
      <c r="AM45" s="325"/>
    </row>
    <row r="46" spans="1:84" s="4" customFormat="1" ht="6" customHeight="1" thickBot="1">
      <c r="A46" s="53"/>
      <c r="B46" s="53"/>
      <c r="C46" s="53"/>
      <c r="D46" s="53"/>
      <c r="E46" s="53"/>
      <c r="F46" s="53"/>
      <c r="G46" s="53"/>
      <c r="H46" s="53"/>
      <c r="I46" s="50"/>
      <c r="J46" s="54"/>
      <c r="K46" s="49"/>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row>
    <row r="47" spans="1:84" s="4" customFormat="1" ht="19.5" customHeight="1" thickBot="1">
      <c r="A47" s="55" t="s">
        <v>67</v>
      </c>
      <c r="B47" s="49"/>
      <c r="C47" s="53"/>
      <c r="D47" s="53"/>
      <c r="E47" s="53"/>
      <c r="F47" s="53"/>
      <c r="G47" s="53"/>
      <c r="H47" s="53"/>
      <c r="I47" s="50"/>
      <c r="J47" s="54"/>
      <c r="K47" s="49"/>
      <c r="L47" s="51"/>
      <c r="M47" s="51"/>
      <c r="N47" s="51"/>
      <c r="O47" s="52"/>
      <c r="P47" s="52"/>
      <c r="Q47" s="52"/>
      <c r="R47" s="52"/>
      <c r="S47" s="52"/>
      <c r="T47" s="81"/>
      <c r="U47" s="81"/>
      <c r="V47" s="81"/>
      <c r="W47" s="81"/>
      <c r="X47" s="264" t="s">
        <v>90</v>
      </c>
      <c r="Y47" s="265"/>
      <c r="Z47" s="265"/>
      <c r="AA47" s="265"/>
      <c r="AB47" s="265"/>
      <c r="AC47" s="266"/>
      <c r="AD47" s="261" t="s">
        <v>156</v>
      </c>
      <c r="AE47" s="262"/>
      <c r="AF47" s="262"/>
      <c r="AG47" s="262"/>
      <c r="AH47" s="263"/>
      <c r="AI47" s="322">
        <f>MIN(X48,ROUNDDOWN(H60/1000,0))</f>
        <v>0</v>
      </c>
      <c r="AJ47" s="323"/>
      <c r="AK47" s="323"/>
      <c r="AL47" s="320" t="s">
        <v>39</v>
      </c>
      <c r="AM47" s="321"/>
    </row>
    <row r="48" spans="1:84" s="4" customFormat="1" ht="13.8" thickBot="1">
      <c r="A48" s="52"/>
      <c r="B48" s="53"/>
      <c r="C48" s="53"/>
      <c r="D48" s="53"/>
      <c r="E48" s="53"/>
      <c r="F48" s="53"/>
      <c r="G48" s="53"/>
      <c r="H48" s="53"/>
      <c r="I48" s="53"/>
      <c r="J48" s="53"/>
      <c r="K48" s="53"/>
      <c r="L48" s="53"/>
      <c r="M48" s="53"/>
      <c r="N48" s="53"/>
      <c r="O48" s="53"/>
      <c r="P48" s="53"/>
      <c r="Q48" s="53"/>
      <c r="R48" s="53"/>
      <c r="S48" s="53"/>
      <c r="T48" s="53"/>
      <c r="U48" s="53"/>
      <c r="V48" s="53"/>
      <c r="W48" s="53"/>
      <c r="X48" s="310" t="str">
        <f>IFERROR(VLOOKUP(H10,個票6!CA5:CE39,5,FALSE),"")</f>
        <v/>
      </c>
      <c r="Y48" s="311"/>
      <c r="Z48" s="311"/>
      <c r="AA48" s="311"/>
      <c r="AB48" s="331" t="s">
        <v>39</v>
      </c>
      <c r="AC48" s="332"/>
      <c r="AD48" s="156"/>
      <c r="AE48" s="157"/>
      <c r="AF48" s="157"/>
      <c r="AG48" s="157"/>
      <c r="AH48" s="158"/>
      <c r="AI48" s="317"/>
      <c r="AJ48" s="317"/>
      <c r="AK48" s="317"/>
      <c r="AL48" s="318"/>
      <c r="AM48" s="319"/>
      <c r="AX48" s="134" t="str">
        <f>IF(X48&gt;=AI49,"○","！（補助上限額を超過しています）")</f>
        <v>○</v>
      </c>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6"/>
    </row>
    <row r="49" spans="1:46" s="4" customFormat="1" ht="13.5" customHeight="1">
      <c r="A49" s="168" t="s">
        <v>92</v>
      </c>
      <c r="B49" s="53"/>
      <c r="C49" s="53"/>
      <c r="D49" s="53"/>
      <c r="E49" s="53"/>
      <c r="F49" s="53"/>
      <c r="G49" s="53"/>
      <c r="H49" s="53"/>
      <c r="I49" s="53"/>
      <c r="J49" s="53"/>
      <c r="K49" s="53"/>
      <c r="L49" s="53"/>
      <c r="M49" s="53"/>
      <c r="N49" s="53"/>
      <c r="O49" s="53"/>
      <c r="P49" s="53"/>
      <c r="Q49" s="53"/>
      <c r="R49" s="53"/>
      <c r="S49" s="53"/>
      <c r="T49" s="53"/>
      <c r="U49" s="53"/>
      <c r="V49" s="53"/>
      <c r="W49" s="53"/>
      <c r="X49" s="312"/>
      <c r="Y49" s="313"/>
      <c r="Z49" s="313"/>
      <c r="AA49" s="313"/>
      <c r="AB49" s="333"/>
      <c r="AC49" s="334"/>
      <c r="AD49" s="159"/>
      <c r="AE49" s="160"/>
      <c r="AF49" s="160"/>
      <c r="AG49" s="160"/>
      <c r="AH49" s="161"/>
      <c r="AI49" s="302">
        <f>SUM(AI47:AK48)</f>
        <v>0</v>
      </c>
      <c r="AJ49" s="302"/>
      <c r="AK49" s="302"/>
      <c r="AL49" s="315"/>
      <c r="AM49" s="316"/>
      <c r="AT49" s="5"/>
    </row>
    <row r="50" spans="1:46" ht="15" customHeight="1">
      <c r="A50" s="281" t="s">
        <v>80</v>
      </c>
      <c r="B50" s="282"/>
      <c r="C50" s="282"/>
      <c r="D50" s="282"/>
      <c r="E50" s="282"/>
      <c r="F50" s="282"/>
      <c r="G50" s="283"/>
      <c r="H50" s="282" t="s">
        <v>158</v>
      </c>
      <c r="I50" s="282"/>
      <c r="J50" s="282"/>
      <c r="K50" s="282"/>
      <c r="L50" s="282"/>
      <c r="M50" s="281" t="s">
        <v>23</v>
      </c>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3"/>
    </row>
    <row r="51" spans="1:46" ht="15" customHeight="1">
      <c r="A51" s="106" t="s">
        <v>81</v>
      </c>
      <c r="B51" s="107"/>
      <c r="C51" s="107"/>
      <c r="D51" s="107"/>
      <c r="E51" s="108"/>
      <c r="F51" s="108"/>
      <c r="G51" s="109"/>
      <c r="H51" s="294"/>
      <c r="I51" s="294"/>
      <c r="J51" s="294"/>
      <c r="K51" s="294"/>
      <c r="L51" s="294"/>
      <c r="M51" s="284"/>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6"/>
    </row>
    <row r="52" spans="1:46" ht="15" customHeight="1">
      <c r="A52" s="64" t="s">
        <v>82</v>
      </c>
      <c r="B52" s="65"/>
      <c r="C52" s="65"/>
      <c r="D52" s="65"/>
      <c r="E52" s="66"/>
      <c r="F52" s="66"/>
      <c r="G52" s="67"/>
      <c r="H52" s="293"/>
      <c r="I52" s="293"/>
      <c r="J52" s="293"/>
      <c r="K52" s="293"/>
      <c r="L52" s="293"/>
      <c r="M52" s="287"/>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9"/>
    </row>
    <row r="53" spans="1:46" ht="15" customHeight="1">
      <c r="A53" s="64" t="s">
        <v>83</v>
      </c>
      <c r="B53" s="65"/>
      <c r="C53" s="65"/>
      <c r="D53" s="65"/>
      <c r="E53" s="66"/>
      <c r="F53" s="66"/>
      <c r="G53" s="67"/>
      <c r="H53" s="293"/>
      <c r="I53" s="293"/>
      <c r="J53" s="293"/>
      <c r="K53" s="293"/>
      <c r="L53" s="293"/>
      <c r="M53" s="287"/>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9"/>
    </row>
    <row r="54" spans="1:46" ht="15" customHeight="1">
      <c r="A54" s="64" t="s">
        <v>84</v>
      </c>
      <c r="B54" s="65"/>
      <c r="C54" s="65"/>
      <c r="D54" s="65"/>
      <c r="E54" s="66"/>
      <c r="F54" s="66"/>
      <c r="G54" s="67"/>
      <c r="H54" s="293"/>
      <c r="I54" s="293"/>
      <c r="J54" s="293"/>
      <c r="K54" s="293"/>
      <c r="L54" s="293"/>
      <c r="M54" s="287"/>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9"/>
    </row>
    <row r="55" spans="1:46" ht="15" customHeight="1">
      <c r="A55" s="64" t="s">
        <v>85</v>
      </c>
      <c r="B55" s="65"/>
      <c r="C55" s="65"/>
      <c r="D55" s="65"/>
      <c r="E55" s="66"/>
      <c r="F55" s="66"/>
      <c r="G55" s="67"/>
      <c r="H55" s="293"/>
      <c r="I55" s="293"/>
      <c r="J55" s="293"/>
      <c r="K55" s="293"/>
      <c r="L55" s="293"/>
      <c r="M55" s="287"/>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9"/>
    </row>
    <row r="56" spans="1:46" ht="15" customHeight="1">
      <c r="A56" s="64" t="s">
        <v>86</v>
      </c>
      <c r="B56" s="65"/>
      <c r="C56" s="65"/>
      <c r="D56" s="65"/>
      <c r="E56" s="66"/>
      <c r="F56" s="66"/>
      <c r="G56" s="67"/>
      <c r="H56" s="293"/>
      <c r="I56" s="293"/>
      <c r="J56" s="293"/>
      <c r="K56" s="293"/>
      <c r="L56" s="293"/>
      <c r="M56" s="287"/>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9"/>
    </row>
    <row r="57" spans="1:46" ht="15" customHeight="1">
      <c r="A57" s="64" t="s">
        <v>87</v>
      </c>
      <c r="B57" s="65"/>
      <c r="C57" s="65"/>
      <c r="D57" s="65"/>
      <c r="E57" s="66"/>
      <c r="F57" s="66"/>
      <c r="G57" s="67"/>
      <c r="H57" s="293"/>
      <c r="I57" s="293"/>
      <c r="J57" s="293"/>
      <c r="K57" s="293"/>
      <c r="L57" s="293"/>
      <c r="M57" s="287"/>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9"/>
    </row>
    <row r="58" spans="1:46" ht="15" customHeight="1">
      <c r="A58" s="64" t="s">
        <v>88</v>
      </c>
      <c r="B58" s="68"/>
      <c r="C58" s="68"/>
      <c r="D58" s="68"/>
      <c r="E58" s="68"/>
      <c r="F58" s="68"/>
      <c r="G58" s="69"/>
      <c r="H58" s="293"/>
      <c r="I58" s="293"/>
      <c r="J58" s="293"/>
      <c r="K58" s="293"/>
      <c r="L58" s="293"/>
      <c r="M58" s="287"/>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9"/>
    </row>
    <row r="59" spans="1:46" ht="15" customHeight="1">
      <c r="A59" s="70" t="s">
        <v>89</v>
      </c>
      <c r="B59" s="71"/>
      <c r="C59" s="71"/>
      <c r="D59" s="71"/>
      <c r="E59" s="72"/>
      <c r="F59" s="72"/>
      <c r="G59" s="73"/>
      <c r="H59" s="280"/>
      <c r="I59" s="280"/>
      <c r="J59" s="280"/>
      <c r="K59" s="280"/>
      <c r="L59" s="280"/>
      <c r="M59" s="290"/>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291"/>
      <c r="AL59" s="291"/>
      <c r="AM59" s="292"/>
    </row>
    <row r="60" spans="1:46" ht="15" customHeight="1">
      <c r="A60" s="74" t="s">
        <v>46</v>
      </c>
      <c r="B60" s="82"/>
      <c r="C60" s="82"/>
      <c r="D60" s="82"/>
      <c r="E60" s="75"/>
      <c r="F60" s="75"/>
      <c r="G60" s="76"/>
      <c r="H60" s="275">
        <f>SUM(H51:L59)</f>
        <v>0</v>
      </c>
      <c r="I60" s="275"/>
      <c r="J60" s="275"/>
      <c r="K60" s="275"/>
      <c r="L60" s="276"/>
      <c r="M60" s="277"/>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9"/>
    </row>
    <row r="61" spans="1:46" ht="4.5" customHeight="1">
      <c r="A61" s="77"/>
      <c r="B61" s="77"/>
      <c r="C61" s="77"/>
      <c r="D61" s="77"/>
      <c r="E61" s="83"/>
      <c r="F61" s="83"/>
      <c r="G61" s="83"/>
      <c r="H61" s="83"/>
      <c r="I61" s="83"/>
      <c r="J61" s="85"/>
      <c r="K61" s="85"/>
      <c r="L61" s="85"/>
      <c r="M61" s="85"/>
      <c r="N61" s="85"/>
      <c r="O61" s="83"/>
      <c r="P61" s="83"/>
      <c r="Q61" s="83"/>
      <c r="R61" s="83"/>
      <c r="S61" s="83"/>
      <c r="T61" s="83"/>
      <c r="U61" s="83"/>
      <c r="V61" s="83"/>
      <c r="W61" s="83"/>
      <c r="X61" s="83"/>
      <c r="Y61" s="86"/>
      <c r="Z61" s="86"/>
      <c r="AA61" s="86"/>
      <c r="AB61" s="86"/>
      <c r="AC61" s="86"/>
      <c r="AD61" s="86"/>
      <c r="AE61" s="83"/>
      <c r="AF61" s="83"/>
      <c r="AG61" s="83"/>
      <c r="AH61" s="83"/>
      <c r="AI61" s="83"/>
      <c r="AJ61" s="83"/>
      <c r="AK61" s="83"/>
      <c r="AL61" s="83"/>
      <c r="AM61" s="83"/>
    </row>
    <row r="62" spans="1:46">
      <c r="A62" s="36" t="s">
        <v>159</v>
      </c>
      <c r="B62" s="84"/>
      <c r="C62" s="84"/>
      <c r="D62" s="84"/>
      <c r="E62" s="84"/>
      <c r="F62" s="84"/>
      <c r="G62" s="84"/>
      <c r="H62" s="84"/>
      <c r="I62" s="84"/>
      <c r="J62" s="84"/>
      <c r="K62" s="84"/>
      <c r="L62" s="84"/>
      <c r="M62" s="84"/>
      <c r="N62" s="84"/>
      <c r="O62" s="84"/>
      <c r="P62" s="84"/>
      <c r="Q62" s="84"/>
      <c r="R62" s="84"/>
      <c r="S62" s="84"/>
      <c r="T62" s="84"/>
      <c r="U62" s="84"/>
      <c r="V62" s="84"/>
      <c r="W62" s="84"/>
      <c r="X62" s="84"/>
      <c r="Y62" s="61"/>
      <c r="Z62" s="61"/>
      <c r="AA62" s="61"/>
      <c r="AB62" s="61"/>
      <c r="AC62" s="61"/>
      <c r="AD62" s="61"/>
      <c r="AE62" s="84"/>
      <c r="AF62" s="84"/>
      <c r="AG62" s="84"/>
      <c r="AH62" s="84"/>
      <c r="AI62" s="84"/>
      <c r="AJ62" s="84"/>
      <c r="AK62" s="84"/>
      <c r="AL62" s="84"/>
      <c r="AM62" s="84"/>
    </row>
  </sheetData>
  <sheetProtection algorithmName="SHA-512" hashValue="Q5mjm+BTlnoVvE3P14iFhsxc4aU+g997voD+xphU5rMBdkI8c37xnHhPHXZwJ9v8N6LiGZk5rX5gLGwCmeb6cw==" saltValue="X0QDlvx2+dUxHbDCnoMjgw==" spinCount="100000" sheet="1" formatCells="0" formatColumns="0" formatRows="0" insertColumns="0" insertRows="0" autoFilter="0"/>
  <mergeCells count="145">
    <mergeCell ref="A3:AM3"/>
    <mergeCell ref="A5:AM5"/>
    <mergeCell ref="A7:G7"/>
    <mergeCell ref="H7:N7"/>
    <mergeCell ref="O7:S7"/>
    <mergeCell ref="T7:AM7"/>
    <mergeCell ref="AH8:AM8"/>
    <mergeCell ref="D9:G9"/>
    <mergeCell ref="H9:K9"/>
    <mergeCell ref="L9:Y9"/>
    <mergeCell ref="AC9:AG9"/>
    <mergeCell ref="AH9:AM9"/>
    <mergeCell ref="A8:C9"/>
    <mergeCell ref="D8:G8"/>
    <mergeCell ref="H8:K8"/>
    <mergeCell ref="L8:Y8"/>
    <mergeCell ref="Z8:AB9"/>
    <mergeCell ref="AC8:AG8"/>
    <mergeCell ref="AE10:AF10"/>
    <mergeCell ref="AG10:AI10"/>
    <mergeCell ref="AJ10:AK10"/>
    <mergeCell ref="AL10:AM10"/>
    <mergeCell ref="AP10:AU10"/>
    <mergeCell ref="A11:H12"/>
    <mergeCell ref="A10:G10"/>
    <mergeCell ref="H10:Q10"/>
    <mergeCell ref="R10:W10"/>
    <mergeCell ref="X10:Y10"/>
    <mergeCell ref="Z10:AB10"/>
    <mergeCell ref="AC10:AD10"/>
    <mergeCell ref="AE21:AH21"/>
    <mergeCell ref="AI21:AK21"/>
    <mergeCell ref="AL21:AM21"/>
    <mergeCell ref="H22:L22"/>
    <mergeCell ref="M22:O22"/>
    <mergeCell ref="Q22:U22"/>
    <mergeCell ref="V22:X22"/>
    <mergeCell ref="AE22:AG22"/>
    <mergeCell ref="A14:AM14"/>
    <mergeCell ref="X16:Z16"/>
    <mergeCell ref="AA16:AM16"/>
    <mergeCell ref="X17:Z17"/>
    <mergeCell ref="AA17:AM17"/>
    <mergeCell ref="A19:AM19"/>
    <mergeCell ref="A27:G27"/>
    <mergeCell ref="H27:L27"/>
    <mergeCell ref="M27:AM27"/>
    <mergeCell ref="H28:L28"/>
    <mergeCell ref="M28:AM28"/>
    <mergeCell ref="H29:L29"/>
    <mergeCell ref="M29:AM29"/>
    <mergeCell ref="X24:AC24"/>
    <mergeCell ref="AD24:AH24"/>
    <mergeCell ref="AI24:AK24"/>
    <mergeCell ref="AL24:AM24"/>
    <mergeCell ref="X25:AA26"/>
    <mergeCell ref="AB25:AC26"/>
    <mergeCell ref="AI25:AK25"/>
    <mergeCell ref="AL25:AM25"/>
    <mergeCell ref="AI26:AK26"/>
    <mergeCell ref="AL26:AM26"/>
    <mergeCell ref="H33:L33"/>
    <mergeCell ref="M33:AM33"/>
    <mergeCell ref="H34:L34"/>
    <mergeCell ref="M34:AM34"/>
    <mergeCell ref="H35:L35"/>
    <mergeCell ref="M35:AM35"/>
    <mergeCell ref="H30:L30"/>
    <mergeCell ref="M30:AM30"/>
    <mergeCell ref="H31:L31"/>
    <mergeCell ref="M31:AM31"/>
    <mergeCell ref="H32:L32"/>
    <mergeCell ref="M32:AM32"/>
    <mergeCell ref="AA41:AB41"/>
    <mergeCell ref="AC41:AH41"/>
    <mergeCell ref="AI41:AK41"/>
    <mergeCell ref="H36:L36"/>
    <mergeCell ref="M36:AM36"/>
    <mergeCell ref="H37:L37"/>
    <mergeCell ref="M37:AM37"/>
    <mergeCell ref="AE39:AH39"/>
    <mergeCell ref="AI39:AK39"/>
    <mergeCell ref="AL39:AM39"/>
    <mergeCell ref="AI43:AK43"/>
    <mergeCell ref="AL43:AM43"/>
    <mergeCell ref="X44:Z44"/>
    <mergeCell ref="AA44:AB44"/>
    <mergeCell ref="AC44:AH44"/>
    <mergeCell ref="AI44:AK44"/>
    <mergeCell ref="AL44:AM44"/>
    <mergeCell ref="AL41:AM41"/>
    <mergeCell ref="B42:J45"/>
    <mergeCell ref="X42:Z42"/>
    <mergeCell ref="AA42:AB42"/>
    <mergeCell ref="AC42:AH42"/>
    <mergeCell ref="AI42:AK42"/>
    <mergeCell ref="AL42:AM42"/>
    <mergeCell ref="X43:Z43"/>
    <mergeCell ref="AA43:AB43"/>
    <mergeCell ref="AC43:AH43"/>
    <mergeCell ref="A40:J41"/>
    <mergeCell ref="X40:Z40"/>
    <mergeCell ref="AA40:AB40"/>
    <mergeCell ref="AC40:AH40"/>
    <mergeCell ref="AI40:AK40"/>
    <mergeCell ref="AL40:AM40"/>
    <mergeCell ref="X41:Z41"/>
    <mergeCell ref="X48:AA49"/>
    <mergeCell ref="AB48:AC49"/>
    <mergeCell ref="AI48:AK48"/>
    <mergeCell ref="AL48:AM48"/>
    <mergeCell ref="AI49:AK49"/>
    <mergeCell ref="AL49:AM49"/>
    <mergeCell ref="X45:Z45"/>
    <mergeCell ref="AA45:AB45"/>
    <mergeCell ref="AC45:AH45"/>
    <mergeCell ref="AI45:AK45"/>
    <mergeCell ref="AL45:AM45"/>
    <mergeCell ref="X47:AC47"/>
    <mergeCell ref="AD47:AH47"/>
    <mergeCell ref="AI47:AK47"/>
    <mergeCell ref="AL47:AM47"/>
    <mergeCell ref="H53:L53"/>
    <mergeCell ref="M53:AM53"/>
    <mergeCell ref="H54:L54"/>
    <mergeCell ref="M54:AM54"/>
    <mergeCell ref="H55:L55"/>
    <mergeCell ref="M55:AM55"/>
    <mergeCell ref="A50:G50"/>
    <mergeCell ref="H50:L50"/>
    <mergeCell ref="M50:AM50"/>
    <mergeCell ref="H51:L51"/>
    <mergeCell ref="M51:AM51"/>
    <mergeCell ref="H52:L52"/>
    <mergeCell ref="M52:AM52"/>
    <mergeCell ref="H59:L59"/>
    <mergeCell ref="M59:AM59"/>
    <mergeCell ref="H60:L60"/>
    <mergeCell ref="M60:AM60"/>
    <mergeCell ref="H56:L56"/>
    <mergeCell ref="M56:AM56"/>
    <mergeCell ref="H57:L57"/>
    <mergeCell ref="M57:AM57"/>
    <mergeCell ref="H58:L58"/>
    <mergeCell ref="M58:AM58"/>
  </mergeCells>
  <phoneticPr fontId="4"/>
  <dataValidations count="3">
    <dataValidation type="list" allowBlank="1" showInputMessage="1" showErrorMessage="1" sqref="H10">
      <formula1>$CA$5:$CA$40</formula1>
    </dataValidation>
    <dataValidation type="list" allowBlank="1" showInputMessage="1" showErrorMessage="1" sqref="X16:Z17">
      <formula1>"○"</formula1>
    </dataValidation>
    <dataValidation imeMode="halfAlpha" allowBlank="1" showInputMessage="1" showErrorMessage="1" sqref="S24:V26 J24:N26 H7:N7 D9:G9 AC9:AG9 X10:Y1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4209" r:id="rId4" name="Check Box 1">
              <controlPr defaultSize="0" autoFill="0" autoLine="0" autoPict="0">
                <anchor moveWithCells="1">
                  <from>
                    <xdr:col>7</xdr:col>
                    <xdr:colOff>175260</xdr:colOff>
                    <xdr:row>9</xdr:row>
                    <xdr:rowOff>251460</xdr:rowOff>
                  </from>
                  <to>
                    <xdr:col>9</xdr:col>
                    <xdr:colOff>22860</xdr:colOff>
                    <xdr:row>11</xdr:row>
                    <xdr:rowOff>22860</xdr:rowOff>
                  </to>
                </anchor>
              </controlPr>
            </control>
          </mc:Choice>
        </mc:AlternateContent>
        <mc:AlternateContent xmlns:mc="http://schemas.openxmlformats.org/markup-compatibility/2006">
          <mc:Choice Requires="x14">
            <control shapeId="94210" r:id="rId5" name="Check Box 2">
              <controlPr defaultSize="0" autoFill="0" autoLine="0" autoPict="0">
                <anchor moveWithCells="1">
                  <from>
                    <xdr:col>23</xdr:col>
                    <xdr:colOff>121920</xdr:colOff>
                    <xdr:row>9</xdr:row>
                    <xdr:rowOff>251460</xdr:rowOff>
                  </from>
                  <to>
                    <xdr:col>25</xdr:col>
                    <xdr:colOff>7620</xdr:colOff>
                    <xdr:row>11</xdr:row>
                    <xdr:rowOff>22860</xdr:rowOff>
                  </to>
                </anchor>
              </controlPr>
            </control>
          </mc:Choice>
        </mc:AlternateContent>
        <mc:AlternateContent xmlns:mc="http://schemas.openxmlformats.org/markup-compatibility/2006">
          <mc:Choice Requires="x14">
            <control shapeId="94211" r:id="rId6" name="Check Box 3">
              <controlPr defaultSize="0" autoFill="0" autoLine="0" autoPict="0">
                <anchor moveWithCells="1">
                  <from>
                    <xdr:col>7</xdr:col>
                    <xdr:colOff>175260</xdr:colOff>
                    <xdr:row>10</xdr:row>
                    <xdr:rowOff>220980</xdr:rowOff>
                  </from>
                  <to>
                    <xdr:col>9</xdr:col>
                    <xdr:colOff>22860</xdr:colOff>
                    <xdr:row>12</xdr:row>
                    <xdr:rowOff>22860</xdr:rowOff>
                  </to>
                </anchor>
              </controlPr>
            </control>
          </mc:Choice>
        </mc:AlternateContent>
        <mc:AlternateContent xmlns:mc="http://schemas.openxmlformats.org/markup-compatibility/2006">
          <mc:Choice Requires="x14">
            <control shapeId="94212" r:id="rId7" name="Check Box 4">
              <controlPr defaultSize="0" autoFill="0" autoLine="0" autoPict="0">
                <anchor moveWithCells="1">
                  <from>
                    <xdr:col>23</xdr:col>
                    <xdr:colOff>121920</xdr:colOff>
                    <xdr:row>10</xdr:row>
                    <xdr:rowOff>220980</xdr:rowOff>
                  </from>
                  <to>
                    <xdr:col>25</xdr:col>
                    <xdr:colOff>7620</xdr:colOff>
                    <xdr:row>12</xdr:row>
                    <xdr:rowOff>7620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62"/>
  <sheetViews>
    <sheetView showGridLines="0" showZeros="0" view="pageBreakPreview" zoomScale="130" zoomScaleNormal="160" zoomScaleSheetLayoutView="130" workbookViewId="0">
      <selection activeCell="X25" sqref="X25:AA26 H37:L37"/>
    </sheetView>
  </sheetViews>
  <sheetFormatPr defaultColWidth="2.21875" defaultRowHeight="13.2"/>
  <cols>
    <col min="1" max="1" width="2.21875" style="3" customWidth="1"/>
    <col min="2" max="7" width="2.21875" style="3"/>
    <col min="8" max="19" width="2.44140625" style="3" bestFit="1" customWidth="1"/>
    <col min="20" max="40" width="2.21875" style="3"/>
    <col min="41" max="47" width="2.21875" style="3" hidden="1" customWidth="1"/>
    <col min="48" max="49" width="2.21875" style="3"/>
    <col min="50" max="72" width="0" style="3" hidden="1" customWidth="1"/>
    <col min="73" max="78" width="2.21875" style="3"/>
    <col min="79" max="79" width="49.109375" style="3" hidden="1" customWidth="1"/>
    <col min="80" max="84" width="8.109375" style="3" hidden="1" customWidth="1"/>
    <col min="85" max="87" width="8.109375" style="3" customWidth="1"/>
    <col min="88" max="16384" width="2.21875" style="3"/>
  </cols>
  <sheetData>
    <row r="1" spans="1:84">
      <c r="A1" s="3" t="s">
        <v>160</v>
      </c>
    </row>
    <row r="2" spans="1:84" ht="3" customHeight="1"/>
    <row r="3" spans="1:84">
      <c r="A3" s="365" t="s">
        <v>141</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7"/>
      <c r="CA3" s="14"/>
      <c r="CB3" s="15" t="s">
        <v>60</v>
      </c>
      <c r="CC3" s="14"/>
      <c r="CD3" s="14"/>
      <c r="CE3" s="15" t="s">
        <v>63</v>
      </c>
      <c r="CF3" s="14"/>
    </row>
    <row r="4" spans="1:84" ht="4.5"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CA4" s="14"/>
      <c r="CB4" s="15" t="s">
        <v>62</v>
      </c>
      <c r="CC4" s="15"/>
      <c r="CD4" s="15" t="s">
        <v>70</v>
      </c>
      <c r="CE4" s="15" t="s">
        <v>62</v>
      </c>
      <c r="CF4" s="14"/>
    </row>
    <row r="5" spans="1:84">
      <c r="A5" s="356" t="s">
        <v>71</v>
      </c>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8"/>
      <c r="CA5" t="s">
        <v>25</v>
      </c>
      <c r="CB5" s="6">
        <v>892</v>
      </c>
      <c r="CC5" t="s">
        <v>58</v>
      </c>
      <c r="CD5"/>
      <c r="CE5" s="6">
        <v>200</v>
      </c>
      <c r="CF5" t="s">
        <v>58</v>
      </c>
    </row>
    <row r="6" spans="1:84" ht="4.5" customHeight="1">
      <c r="A6" s="199"/>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CA6" t="s">
        <v>26</v>
      </c>
      <c r="CB6" s="6">
        <v>1137</v>
      </c>
      <c r="CC6" t="s">
        <v>58</v>
      </c>
      <c r="CD6"/>
      <c r="CE6" s="6">
        <v>200</v>
      </c>
      <c r="CF6" t="s">
        <v>58</v>
      </c>
    </row>
    <row r="7" spans="1:84" ht="17.25" customHeight="1">
      <c r="A7" s="281" t="s">
        <v>41</v>
      </c>
      <c r="B7" s="282"/>
      <c r="C7" s="282"/>
      <c r="D7" s="282"/>
      <c r="E7" s="282"/>
      <c r="F7" s="282"/>
      <c r="G7" s="283"/>
      <c r="H7" s="375"/>
      <c r="I7" s="376"/>
      <c r="J7" s="376"/>
      <c r="K7" s="376"/>
      <c r="L7" s="376"/>
      <c r="M7" s="376"/>
      <c r="N7" s="377"/>
      <c r="O7" s="281" t="s">
        <v>72</v>
      </c>
      <c r="P7" s="282"/>
      <c r="Q7" s="282"/>
      <c r="R7" s="282"/>
      <c r="S7" s="283"/>
      <c r="T7" s="378"/>
      <c r="U7" s="345"/>
      <c r="V7" s="345"/>
      <c r="W7" s="345"/>
      <c r="X7" s="345"/>
      <c r="Y7" s="345"/>
      <c r="Z7" s="345"/>
      <c r="AA7" s="345"/>
      <c r="AB7" s="345"/>
      <c r="AC7" s="345"/>
      <c r="AD7" s="345"/>
      <c r="AE7" s="345"/>
      <c r="AF7" s="345"/>
      <c r="AG7" s="345"/>
      <c r="AH7" s="345"/>
      <c r="AI7" s="345"/>
      <c r="AJ7" s="345"/>
      <c r="AK7" s="345"/>
      <c r="AL7" s="345"/>
      <c r="AM7" s="379"/>
      <c r="CA7" t="s">
        <v>27</v>
      </c>
      <c r="CB7" s="6">
        <v>1480</v>
      </c>
      <c r="CC7" t="s">
        <v>58</v>
      </c>
      <c r="CD7"/>
      <c r="CE7" s="6">
        <v>200</v>
      </c>
      <c r="CF7" t="s">
        <v>58</v>
      </c>
    </row>
    <row r="8" spans="1:84">
      <c r="A8" s="368" t="s">
        <v>73</v>
      </c>
      <c r="B8" s="369"/>
      <c r="C8" s="370"/>
      <c r="D8" s="281" t="s">
        <v>120</v>
      </c>
      <c r="E8" s="282"/>
      <c r="F8" s="282"/>
      <c r="G8" s="283"/>
      <c r="H8" s="281" t="s">
        <v>74</v>
      </c>
      <c r="I8" s="282"/>
      <c r="J8" s="282"/>
      <c r="K8" s="283"/>
      <c r="L8" s="281" t="s">
        <v>75</v>
      </c>
      <c r="M8" s="282"/>
      <c r="N8" s="282"/>
      <c r="O8" s="282"/>
      <c r="P8" s="282"/>
      <c r="Q8" s="282"/>
      <c r="R8" s="282"/>
      <c r="S8" s="282"/>
      <c r="T8" s="282"/>
      <c r="U8" s="282"/>
      <c r="V8" s="282"/>
      <c r="W8" s="282"/>
      <c r="X8" s="282"/>
      <c r="Y8" s="283"/>
      <c r="Z8" s="368" t="s">
        <v>76</v>
      </c>
      <c r="AA8" s="369"/>
      <c r="AB8" s="370"/>
      <c r="AC8" s="281" t="s">
        <v>3</v>
      </c>
      <c r="AD8" s="282"/>
      <c r="AE8" s="282"/>
      <c r="AF8" s="282"/>
      <c r="AG8" s="282"/>
      <c r="AH8" s="383" t="s">
        <v>78</v>
      </c>
      <c r="AI8" s="350"/>
      <c r="AJ8" s="350"/>
      <c r="AK8" s="350"/>
      <c r="AL8" s="350"/>
      <c r="AM8" s="351"/>
      <c r="AV8" s="4"/>
      <c r="CA8" s="2" t="s">
        <v>40</v>
      </c>
      <c r="CB8" s="6">
        <v>384</v>
      </c>
      <c r="CC8" t="s">
        <v>58</v>
      </c>
      <c r="CD8"/>
      <c r="CE8" s="6">
        <v>200</v>
      </c>
      <c r="CF8" t="s">
        <v>58</v>
      </c>
    </row>
    <row r="9" spans="1:84" ht="17.25" customHeight="1">
      <c r="A9" s="371"/>
      <c r="B9" s="372"/>
      <c r="C9" s="373"/>
      <c r="D9" s="380"/>
      <c r="E9" s="381"/>
      <c r="F9" s="381"/>
      <c r="G9" s="382"/>
      <c r="H9" s="374" t="s">
        <v>142</v>
      </c>
      <c r="I9" s="269"/>
      <c r="J9" s="269"/>
      <c r="K9" s="270"/>
      <c r="L9" s="298"/>
      <c r="M9" s="299"/>
      <c r="N9" s="299"/>
      <c r="O9" s="299"/>
      <c r="P9" s="299"/>
      <c r="Q9" s="299"/>
      <c r="R9" s="299"/>
      <c r="S9" s="299"/>
      <c r="T9" s="299"/>
      <c r="U9" s="299"/>
      <c r="V9" s="299"/>
      <c r="W9" s="299"/>
      <c r="X9" s="299"/>
      <c r="Y9" s="339"/>
      <c r="Z9" s="371"/>
      <c r="AA9" s="372"/>
      <c r="AB9" s="373"/>
      <c r="AC9" s="298"/>
      <c r="AD9" s="299"/>
      <c r="AE9" s="299"/>
      <c r="AF9" s="299"/>
      <c r="AG9" s="339"/>
      <c r="AH9" s="384"/>
      <c r="AI9" s="385"/>
      <c r="AJ9" s="385"/>
      <c r="AK9" s="385"/>
      <c r="AL9" s="385"/>
      <c r="AM9" s="386"/>
      <c r="CA9" t="s">
        <v>4</v>
      </c>
      <c r="CB9" s="6">
        <v>375</v>
      </c>
      <c r="CC9" t="s">
        <v>58</v>
      </c>
      <c r="CD9"/>
      <c r="CE9" s="6">
        <v>200</v>
      </c>
      <c r="CF9" t="s">
        <v>58</v>
      </c>
    </row>
    <row r="10" spans="1:84" s="4" customFormat="1" ht="20.25" customHeight="1">
      <c r="A10" s="335" t="s">
        <v>121</v>
      </c>
      <c r="B10" s="336"/>
      <c r="C10" s="336"/>
      <c r="D10" s="336"/>
      <c r="E10" s="336"/>
      <c r="F10" s="336"/>
      <c r="G10" s="336"/>
      <c r="H10" s="362"/>
      <c r="I10" s="363"/>
      <c r="J10" s="363"/>
      <c r="K10" s="363"/>
      <c r="L10" s="363"/>
      <c r="M10" s="363"/>
      <c r="N10" s="363"/>
      <c r="O10" s="363"/>
      <c r="P10" s="363"/>
      <c r="Q10" s="364"/>
      <c r="R10" s="359" t="s">
        <v>122</v>
      </c>
      <c r="S10" s="360"/>
      <c r="T10" s="360"/>
      <c r="U10" s="360"/>
      <c r="V10" s="360"/>
      <c r="W10" s="361"/>
      <c r="X10" s="337"/>
      <c r="Y10" s="338"/>
      <c r="Z10" s="349" t="s">
        <v>57</v>
      </c>
      <c r="AA10" s="350"/>
      <c r="AB10" s="351"/>
      <c r="AC10" s="345"/>
      <c r="AD10" s="345"/>
      <c r="AE10" s="324" t="s">
        <v>42</v>
      </c>
      <c r="AF10" s="325"/>
      <c r="AG10" s="346" t="s">
        <v>91</v>
      </c>
      <c r="AH10" s="347"/>
      <c r="AI10" s="348"/>
      <c r="AJ10" s="345"/>
      <c r="AK10" s="345"/>
      <c r="AL10" s="324" t="s">
        <v>42</v>
      </c>
      <c r="AM10" s="325"/>
      <c r="AP10" s="340"/>
      <c r="AQ10" s="340"/>
      <c r="AR10" s="340"/>
      <c r="AS10" s="340"/>
      <c r="AT10" s="340"/>
      <c r="AU10" s="340"/>
      <c r="CA10" t="s">
        <v>28</v>
      </c>
      <c r="CB10" s="6">
        <v>939</v>
      </c>
      <c r="CC10" t="s">
        <v>58</v>
      </c>
      <c r="CD10"/>
      <c r="CE10" s="6">
        <v>200</v>
      </c>
      <c r="CF10" t="s">
        <v>58</v>
      </c>
    </row>
    <row r="11" spans="1:84" s="4" customFormat="1" ht="18" customHeight="1">
      <c r="A11" s="352" t="s">
        <v>22</v>
      </c>
      <c r="B11" s="305"/>
      <c r="C11" s="305"/>
      <c r="D11" s="305"/>
      <c r="E11" s="305"/>
      <c r="F11" s="305"/>
      <c r="G11" s="305"/>
      <c r="H11" s="306"/>
      <c r="I11" s="9"/>
      <c r="J11" s="39" t="s">
        <v>50</v>
      </c>
      <c r="K11" s="40"/>
      <c r="L11" s="41"/>
      <c r="M11" s="41"/>
      <c r="N11" s="41"/>
      <c r="O11" s="41"/>
      <c r="P11" s="41"/>
      <c r="Q11" s="41"/>
      <c r="R11" s="41"/>
      <c r="S11" s="41"/>
      <c r="T11" s="41"/>
      <c r="U11" s="41"/>
      <c r="V11" s="41"/>
      <c r="W11" s="41"/>
      <c r="X11" s="41"/>
      <c r="Y11" s="9"/>
      <c r="Z11" s="39" t="s">
        <v>65</v>
      </c>
      <c r="AA11" s="40"/>
      <c r="AB11" s="41"/>
      <c r="AC11" s="41"/>
      <c r="AD11" s="41"/>
      <c r="AE11" s="41"/>
      <c r="AF11" s="41"/>
      <c r="AG11" s="41"/>
      <c r="AH11" s="41"/>
      <c r="AI11" s="41"/>
      <c r="AJ11" s="41"/>
      <c r="AK11" s="41"/>
      <c r="AL11" s="41"/>
      <c r="AM11" s="45"/>
      <c r="CA11" t="s">
        <v>29</v>
      </c>
      <c r="CB11" s="6">
        <v>1181</v>
      </c>
      <c r="CC11" t="s">
        <v>58</v>
      </c>
      <c r="CD11"/>
      <c r="CE11" s="6">
        <v>200</v>
      </c>
      <c r="CF11" t="s">
        <v>58</v>
      </c>
    </row>
    <row r="12" spans="1:84" s="4" customFormat="1" ht="18" customHeight="1">
      <c r="A12" s="353"/>
      <c r="B12" s="308"/>
      <c r="C12" s="308"/>
      <c r="D12" s="308"/>
      <c r="E12" s="308"/>
      <c r="F12" s="308"/>
      <c r="G12" s="308"/>
      <c r="H12" s="309"/>
      <c r="I12" s="13"/>
      <c r="J12" s="42" t="s">
        <v>69</v>
      </c>
      <c r="K12" s="43"/>
      <c r="L12" s="44"/>
      <c r="M12" s="44"/>
      <c r="N12" s="44"/>
      <c r="O12" s="44"/>
      <c r="P12" s="44"/>
      <c r="Q12" s="44"/>
      <c r="R12" s="44"/>
      <c r="S12" s="44"/>
      <c r="T12" s="44"/>
      <c r="U12" s="43"/>
      <c r="V12" s="44"/>
      <c r="W12" s="44"/>
      <c r="X12" s="44"/>
      <c r="Y12" s="8"/>
      <c r="Z12" s="46" t="s">
        <v>68</v>
      </c>
      <c r="AA12" s="43"/>
      <c r="AB12" s="44"/>
      <c r="AC12" s="44"/>
      <c r="AD12" s="44"/>
      <c r="AE12" s="44"/>
      <c r="AF12" s="44"/>
      <c r="AG12" s="44"/>
      <c r="AH12" s="44"/>
      <c r="AI12" s="44"/>
      <c r="AJ12" s="44"/>
      <c r="AK12" s="44"/>
      <c r="AL12" s="44"/>
      <c r="AM12" s="47"/>
      <c r="CA12" t="s">
        <v>30</v>
      </c>
      <c r="CB12" s="6">
        <v>1885</v>
      </c>
      <c r="CC12" t="s">
        <v>58</v>
      </c>
      <c r="CD12"/>
      <c r="CE12" s="6">
        <v>200</v>
      </c>
      <c r="CF12" t="s">
        <v>58</v>
      </c>
    </row>
    <row r="13" spans="1:84" s="4" customFormat="1" ht="6" customHeight="1">
      <c r="A13" s="151"/>
      <c r="B13" s="151"/>
      <c r="C13" s="151"/>
      <c r="D13" s="151"/>
      <c r="E13" s="151"/>
      <c r="F13" s="151"/>
      <c r="G13" s="151"/>
      <c r="H13" s="151"/>
      <c r="I13" s="40"/>
      <c r="J13" s="39"/>
      <c r="K13" s="40"/>
      <c r="L13" s="41"/>
      <c r="M13" s="41"/>
      <c r="N13" s="41"/>
      <c r="O13" s="41"/>
      <c r="P13" s="41"/>
      <c r="Q13" s="41"/>
      <c r="R13" s="41"/>
      <c r="S13" s="41"/>
      <c r="T13" s="41"/>
      <c r="U13" s="40"/>
      <c r="V13" s="41"/>
      <c r="W13" s="41"/>
      <c r="X13" s="41"/>
      <c r="Y13" s="39"/>
      <c r="Z13" s="152"/>
      <c r="AA13" s="40"/>
      <c r="AB13" s="41"/>
      <c r="AC13" s="41"/>
      <c r="AD13" s="41"/>
      <c r="AE13" s="41"/>
      <c r="AF13" s="41"/>
      <c r="AG13" s="41"/>
      <c r="AH13" s="41"/>
      <c r="AI13" s="41"/>
      <c r="AJ13" s="41"/>
      <c r="AK13" s="41"/>
      <c r="AL13" s="41"/>
      <c r="AM13" s="41"/>
      <c r="CA13" t="s">
        <v>24</v>
      </c>
      <c r="CB13" s="6">
        <f>CD13*個票7!$AC$10</f>
        <v>0</v>
      </c>
      <c r="CC13" t="s">
        <v>59</v>
      </c>
      <c r="CD13">
        <v>44</v>
      </c>
      <c r="CE13" s="6">
        <v>200</v>
      </c>
      <c r="CF13" t="s">
        <v>58</v>
      </c>
    </row>
    <row r="14" spans="1:84" s="4" customFormat="1" hidden="1">
      <c r="A14" s="314"/>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4"/>
      <c r="CA14" t="s">
        <v>21</v>
      </c>
      <c r="CB14" s="6">
        <f>CD14*個票7!$AC$10</f>
        <v>0</v>
      </c>
      <c r="CC14" t="s">
        <v>59</v>
      </c>
      <c r="CD14">
        <v>44</v>
      </c>
      <c r="CE14" s="6">
        <v>200</v>
      </c>
      <c r="CF14" t="s">
        <v>58</v>
      </c>
    </row>
    <row r="15" spans="1:84" s="4" customFormat="1" ht="3" hidden="1" customHeight="1">
      <c r="A15" s="53"/>
      <c r="B15" s="53"/>
      <c r="C15" s="53"/>
      <c r="D15" s="53"/>
      <c r="E15" s="53"/>
      <c r="F15" s="53"/>
      <c r="G15" s="53"/>
      <c r="H15" s="53"/>
      <c r="I15" s="50"/>
      <c r="J15" s="54"/>
      <c r="K15" s="49"/>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CA15" t="s">
        <v>5</v>
      </c>
      <c r="CB15" s="6">
        <v>534</v>
      </c>
      <c r="CC15" t="s">
        <v>58</v>
      </c>
      <c r="CD15"/>
      <c r="CE15" s="6">
        <v>200</v>
      </c>
      <c r="CF15" t="s">
        <v>58</v>
      </c>
    </row>
    <row r="16" spans="1:84" s="4" customFormat="1" ht="18" hidden="1" customHeight="1">
      <c r="A16" s="153"/>
      <c r="B16" s="169"/>
      <c r="C16" s="169"/>
      <c r="D16" s="169"/>
      <c r="E16" s="169"/>
      <c r="F16" s="169"/>
      <c r="G16" s="169"/>
      <c r="H16" s="169"/>
      <c r="I16" s="169"/>
      <c r="J16" s="169"/>
      <c r="K16" s="169"/>
      <c r="L16" s="169"/>
      <c r="M16" s="169"/>
      <c r="N16" s="169"/>
      <c r="O16" s="169"/>
      <c r="P16" s="169"/>
      <c r="Q16" s="169"/>
      <c r="R16" s="169"/>
      <c r="S16" s="169"/>
      <c r="T16" s="201"/>
      <c r="U16" s="201"/>
      <c r="V16" s="201"/>
      <c r="W16" s="201"/>
      <c r="X16" s="314"/>
      <c r="Y16" s="314"/>
      <c r="Z16" s="314"/>
      <c r="AA16" s="328"/>
      <c r="AB16" s="328"/>
      <c r="AC16" s="328"/>
      <c r="AD16" s="328"/>
      <c r="AE16" s="328"/>
      <c r="AF16" s="328"/>
      <c r="AG16" s="328"/>
      <c r="AH16" s="328"/>
      <c r="AI16" s="328"/>
      <c r="AJ16" s="328"/>
      <c r="AK16" s="328"/>
      <c r="AL16" s="328"/>
      <c r="AM16" s="328"/>
      <c r="CA16" t="s">
        <v>6</v>
      </c>
      <c r="CB16" s="6">
        <v>564</v>
      </c>
      <c r="CC16" t="s">
        <v>58</v>
      </c>
      <c r="CD16"/>
      <c r="CE16" s="6">
        <v>200</v>
      </c>
      <c r="CF16" t="s">
        <v>58</v>
      </c>
    </row>
    <row r="17" spans="1:84" s="4" customFormat="1" ht="18" hidden="1" customHeight="1">
      <c r="A17" s="153"/>
      <c r="B17" s="169"/>
      <c r="C17" s="169"/>
      <c r="D17" s="169"/>
      <c r="E17" s="169"/>
      <c r="F17" s="169"/>
      <c r="G17" s="169"/>
      <c r="H17" s="169"/>
      <c r="I17" s="169"/>
      <c r="J17" s="169"/>
      <c r="K17" s="169"/>
      <c r="L17" s="169"/>
      <c r="M17" s="169"/>
      <c r="N17" s="169"/>
      <c r="O17" s="169"/>
      <c r="P17" s="169"/>
      <c r="Q17" s="169"/>
      <c r="R17" s="169"/>
      <c r="S17" s="169"/>
      <c r="T17" s="155"/>
      <c r="U17" s="155"/>
      <c r="V17" s="155"/>
      <c r="W17" s="155"/>
      <c r="X17" s="314"/>
      <c r="Y17" s="314"/>
      <c r="Z17" s="314"/>
      <c r="AA17" s="328"/>
      <c r="AB17" s="328"/>
      <c r="AC17" s="328"/>
      <c r="AD17" s="328"/>
      <c r="AE17" s="328"/>
      <c r="AF17" s="328"/>
      <c r="AG17" s="328"/>
      <c r="AH17" s="328"/>
      <c r="AI17" s="328"/>
      <c r="AJ17" s="328"/>
      <c r="AK17" s="328"/>
      <c r="AL17" s="328"/>
      <c r="AM17" s="328"/>
      <c r="CA17" t="s">
        <v>7</v>
      </c>
      <c r="CB17" s="6">
        <v>518</v>
      </c>
      <c r="CC17" t="s">
        <v>58</v>
      </c>
      <c r="CD17"/>
      <c r="CE17" s="6">
        <v>200</v>
      </c>
      <c r="CF17" t="s">
        <v>58</v>
      </c>
    </row>
    <row r="18" spans="1:84" s="4" customFormat="1" ht="6" customHeight="1">
      <c r="A18" s="53"/>
      <c r="B18" s="53"/>
      <c r="C18" s="53"/>
      <c r="D18" s="53"/>
      <c r="E18" s="53"/>
      <c r="F18" s="53"/>
      <c r="G18" s="53"/>
      <c r="H18" s="53"/>
      <c r="I18" s="50"/>
      <c r="J18" s="54"/>
      <c r="K18" s="49"/>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CA18" t="s">
        <v>8</v>
      </c>
      <c r="CB18" s="6">
        <v>227</v>
      </c>
      <c r="CC18" t="s">
        <v>58</v>
      </c>
      <c r="CD18"/>
      <c r="CE18" s="6">
        <v>200</v>
      </c>
      <c r="CF18" t="s">
        <v>58</v>
      </c>
    </row>
    <row r="19" spans="1:84" s="4" customFormat="1">
      <c r="A19" s="356" t="s">
        <v>134</v>
      </c>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8"/>
      <c r="CA19" t="s">
        <v>9</v>
      </c>
      <c r="CB19" s="6">
        <v>508</v>
      </c>
      <c r="CC19" t="s">
        <v>58</v>
      </c>
      <c r="CD19"/>
      <c r="CE19" s="6">
        <v>200</v>
      </c>
      <c r="CF19" t="s">
        <v>58</v>
      </c>
    </row>
    <row r="20" spans="1:84" s="4" customFormat="1" ht="3" customHeight="1" thickBot="1">
      <c r="A20" s="53"/>
      <c r="B20" s="53"/>
      <c r="C20" s="53"/>
      <c r="D20" s="53"/>
      <c r="E20" s="53"/>
      <c r="F20" s="53"/>
      <c r="G20" s="53"/>
      <c r="H20" s="53"/>
      <c r="I20" s="50"/>
      <c r="J20" s="54"/>
      <c r="K20" s="49"/>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CA20" t="s">
        <v>10</v>
      </c>
      <c r="CB20" s="6">
        <v>204</v>
      </c>
      <c r="CC20" t="s">
        <v>58</v>
      </c>
      <c r="CD20"/>
      <c r="CE20" s="6">
        <v>200</v>
      </c>
      <c r="CF20" t="s">
        <v>58</v>
      </c>
    </row>
    <row r="21" spans="1:84" s="4" customFormat="1" ht="19.5" customHeight="1" thickBot="1">
      <c r="A21" s="55" t="s">
        <v>49</v>
      </c>
      <c r="B21" s="53"/>
      <c r="C21" s="53"/>
      <c r="D21" s="53"/>
      <c r="E21" s="53"/>
      <c r="F21" s="53"/>
      <c r="G21" s="53"/>
      <c r="H21" s="53"/>
      <c r="I21" s="111"/>
      <c r="J21" s="54"/>
      <c r="K21" s="49"/>
      <c r="L21" s="51"/>
      <c r="M21" s="51"/>
      <c r="N21" s="51"/>
      <c r="O21" s="51"/>
      <c r="P21" s="51"/>
      <c r="Q21" s="51"/>
      <c r="R21" s="51"/>
      <c r="S21" s="51"/>
      <c r="T21" s="51"/>
      <c r="U21" s="51"/>
      <c r="V21" s="51"/>
      <c r="W21" s="51"/>
      <c r="X21" s="51"/>
      <c r="Y21" s="51"/>
      <c r="Z21" s="51"/>
      <c r="AA21" s="51"/>
      <c r="AB21" s="51"/>
      <c r="AC21" s="51"/>
      <c r="AD21" s="51"/>
      <c r="AE21" s="261" t="s">
        <v>154</v>
      </c>
      <c r="AF21" s="262"/>
      <c r="AG21" s="262"/>
      <c r="AH21" s="263"/>
      <c r="AI21" s="322">
        <f>(20*M22+5*V22)*10+AE22</f>
        <v>0</v>
      </c>
      <c r="AJ21" s="323"/>
      <c r="AK21" s="323"/>
      <c r="AL21" s="320" t="s">
        <v>39</v>
      </c>
      <c r="AM21" s="321"/>
      <c r="CA21" t="s">
        <v>11</v>
      </c>
      <c r="CB21" s="6">
        <v>148</v>
      </c>
      <c r="CC21" t="s">
        <v>58</v>
      </c>
      <c r="CD21"/>
      <c r="CE21" s="6">
        <v>200</v>
      </c>
      <c r="CF21" t="s">
        <v>58</v>
      </c>
    </row>
    <row r="22" spans="1:84" s="4" customFormat="1" ht="19.5" customHeight="1">
      <c r="A22" s="202" t="s">
        <v>54</v>
      </c>
      <c r="B22" s="21"/>
      <c r="C22" s="22"/>
      <c r="D22" s="22"/>
      <c r="E22" s="22"/>
      <c r="F22" s="22"/>
      <c r="G22" s="23"/>
      <c r="H22" s="341" t="s">
        <v>55</v>
      </c>
      <c r="I22" s="342"/>
      <c r="J22" s="342"/>
      <c r="K22" s="342"/>
      <c r="L22" s="343"/>
      <c r="M22" s="344"/>
      <c r="N22" s="344"/>
      <c r="O22" s="344"/>
      <c r="P22" s="16" t="s">
        <v>42</v>
      </c>
      <c r="Q22" s="295" t="s">
        <v>139</v>
      </c>
      <c r="R22" s="296"/>
      <c r="S22" s="296"/>
      <c r="T22" s="296"/>
      <c r="U22" s="297"/>
      <c r="V22" s="344"/>
      <c r="W22" s="344"/>
      <c r="X22" s="344"/>
      <c r="Y22" s="63" t="s">
        <v>42</v>
      </c>
      <c r="Z22" s="196" t="s">
        <v>101</v>
      </c>
      <c r="AA22" s="197"/>
      <c r="AB22" s="197"/>
      <c r="AC22" s="197"/>
      <c r="AD22" s="198"/>
      <c r="AE22" s="392"/>
      <c r="AF22" s="393"/>
      <c r="AG22" s="393"/>
      <c r="AH22" s="114" t="s">
        <v>102</v>
      </c>
      <c r="AI22" s="114"/>
      <c r="AJ22" s="112"/>
      <c r="AK22" s="44"/>
      <c r="AL22" s="44"/>
      <c r="AM22" s="47"/>
      <c r="AO22" s="4">
        <f>IF(M22=0,,"有")</f>
        <v>0</v>
      </c>
      <c r="CA22" t="s">
        <v>12</v>
      </c>
      <c r="CB22" s="6">
        <v>148</v>
      </c>
      <c r="CC22" t="s">
        <v>58</v>
      </c>
      <c r="CD22"/>
      <c r="CE22" s="6">
        <v>200</v>
      </c>
      <c r="CF22" t="s">
        <v>58</v>
      </c>
    </row>
    <row r="23" spans="1:84" s="4" customFormat="1" ht="6" customHeight="1" thickBot="1">
      <c r="A23" s="53"/>
      <c r="B23" s="53"/>
      <c r="C23" s="53"/>
      <c r="D23" s="53"/>
      <c r="E23" s="53"/>
      <c r="F23" s="53"/>
      <c r="G23" s="53"/>
      <c r="H23" s="53"/>
      <c r="I23" s="50"/>
      <c r="J23" s="54"/>
      <c r="K23" s="49"/>
      <c r="L23" s="51"/>
      <c r="M23" s="51"/>
      <c r="N23" s="51"/>
      <c r="O23" s="51"/>
      <c r="P23" s="51"/>
      <c r="Q23" s="51"/>
      <c r="R23" s="51"/>
      <c r="S23" s="51"/>
      <c r="T23" s="51"/>
      <c r="U23" s="51"/>
      <c r="V23" s="51"/>
      <c r="W23" s="51"/>
      <c r="X23" s="199"/>
      <c r="Y23" s="199"/>
      <c r="Z23" s="199"/>
      <c r="AA23" s="199"/>
      <c r="AB23" s="199"/>
      <c r="AC23" s="199"/>
      <c r="AD23" s="41"/>
      <c r="AE23" s="51"/>
      <c r="AF23" s="51"/>
      <c r="AG23" s="51"/>
      <c r="AH23" s="51"/>
      <c r="AI23" s="51"/>
      <c r="AJ23" s="51"/>
      <c r="AK23" s="51"/>
      <c r="AL23" s="51"/>
      <c r="AM23" s="51"/>
      <c r="CA23" s="12" t="s">
        <v>47</v>
      </c>
      <c r="CB23" s="6">
        <v>33</v>
      </c>
      <c r="CC23" t="s">
        <v>58</v>
      </c>
      <c r="CD23"/>
      <c r="CE23" s="6">
        <v>200</v>
      </c>
      <c r="CF23" t="s">
        <v>58</v>
      </c>
    </row>
    <row r="24" spans="1:84" ht="19.5" customHeight="1" thickBot="1">
      <c r="A24" s="56" t="s">
        <v>64</v>
      </c>
      <c r="B24" s="53"/>
      <c r="C24" s="168"/>
      <c r="D24" s="53"/>
      <c r="E24" s="57"/>
      <c r="F24" s="53"/>
      <c r="G24" s="53"/>
      <c r="H24" s="53"/>
      <c r="I24" s="53"/>
      <c r="J24" s="58"/>
      <c r="K24" s="58"/>
      <c r="L24" s="58"/>
      <c r="M24" s="58"/>
      <c r="N24" s="58"/>
      <c r="O24" s="59"/>
      <c r="P24" s="60"/>
      <c r="Q24" s="61"/>
      <c r="R24" s="61"/>
      <c r="S24" s="58"/>
      <c r="T24" s="54"/>
      <c r="U24" s="58"/>
      <c r="V24" s="58"/>
      <c r="W24" s="168"/>
      <c r="X24" s="264" t="s">
        <v>90</v>
      </c>
      <c r="Y24" s="265"/>
      <c r="Z24" s="265"/>
      <c r="AA24" s="265"/>
      <c r="AB24" s="265"/>
      <c r="AC24" s="266"/>
      <c r="AD24" s="261" t="s">
        <v>155</v>
      </c>
      <c r="AE24" s="262"/>
      <c r="AF24" s="262"/>
      <c r="AG24" s="262"/>
      <c r="AH24" s="263"/>
      <c r="AI24" s="354">
        <f>MIN(X25,ROUNDDOWN(H37/1000,0))</f>
        <v>0</v>
      </c>
      <c r="AJ24" s="355"/>
      <c r="AK24" s="355"/>
      <c r="AL24" s="320" t="s">
        <v>39</v>
      </c>
      <c r="AM24" s="321"/>
      <c r="CA24" t="s">
        <v>13</v>
      </c>
      <c r="CB24" s="6">
        <v>475</v>
      </c>
      <c r="CC24" t="s">
        <v>58</v>
      </c>
      <c r="CD24"/>
      <c r="CE24" s="6">
        <v>200</v>
      </c>
      <c r="CF24" t="s">
        <v>58</v>
      </c>
    </row>
    <row r="25" spans="1:84" ht="13.8" thickBot="1">
      <c r="A25" s="56"/>
      <c r="B25" s="53"/>
      <c r="C25" s="168"/>
      <c r="D25" s="53"/>
      <c r="E25" s="57"/>
      <c r="F25" s="53"/>
      <c r="G25" s="53"/>
      <c r="H25" s="53"/>
      <c r="I25" s="53"/>
      <c r="J25" s="58"/>
      <c r="K25" s="58"/>
      <c r="L25" s="58"/>
      <c r="M25" s="58"/>
      <c r="N25" s="58"/>
      <c r="O25" s="59"/>
      <c r="P25" s="60"/>
      <c r="Q25" s="61"/>
      <c r="R25" s="61"/>
      <c r="S25" s="58"/>
      <c r="T25" s="54"/>
      <c r="U25" s="58"/>
      <c r="V25" s="58"/>
      <c r="W25" s="62"/>
      <c r="X25" s="271" t="str">
        <f>IFERROR(VLOOKUP(H10,個票7!CA5:CB39,2,FALSE),"")</f>
        <v/>
      </c>
      <c r="Y25" s="272"/>
      <c r="Z25" s="272"/>
      <c r="AA25" s="272"/>
      <c r="AB25" s="267" t="s">
        <v>39</v>
      </c>
      <c r="AC25" s="268"/>
      <c r="AD25" s="162"/>
      <c r="AE25" s="163"/>
      <c r="AF25" s="163"/>
      <c r="AG25" s="163"/>
      <c r="AH25" s="164"/>
      <c r="AI25" s="394"/>
      <c r="AJ25" s="394"/>
      <c r="AK25" s="394"/>
      <c r="AL25" s="387"/>
      <c r="AM25" s="388"/>
      <c r="AV25" s="4"/>
      <c r="AX25" s="134" t="str">
        <f>IF(X25&gt;=AI26,"○","！（補助上限額を超過しています）")</f>
        <v>○</v>
      </c>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6"/>
      <c r="CA25" t="s">
        <v>14</v>
      </c>
      <c r="CB25" s="6">
        <v>638</v>
      </c>
      <c r="CC25" t="s">
        <v>58</v>
      </c>
      <c r="CD25"/>
      <c r="CE25" s="6">
        <v>200</v>
      </c>
      <c r="CF25" t="s">
        <v>58</v>
      </c>
    </row>
    <row r="26" spans="1:84" ht="15" customHeight="1">
      <c r="A26" s="168" t="s">
        <v>79</v>
      </c>
      <c r="B26" s="53"/>
      <c r="C26" s="168"/>
      <c r="D26" s="53"/>
      <c r="E26" s="57"/>
      <c r="F26" s="53"/>
      <c r="G26" s="53"/>
      <c r="H26" s="53"/>
      <c r="I26" s="53"/>
      <c r="J26" s="58"/>
      <c r="K26" s="58"/>
      <c r="L26" s="58"/>
      <c r="M26" s="58"/>
      <c r="N26" s="58"/>
      <c r="O26" s="59"/>
      <c r="P26" s="60"/>
      <c r="Q26" s="61"/>
      <c r="R26" s="61"/>
      <c r="S26" s="58"/>
      <c r="T26" s="54"/>
      <c r="U26" s="58"/>
      <c r="V26" s="58"/>
      <c r="W26" s="62"/>
      <c r="X26" s="273"/>
      <c r="Y26" s="274"/>
      <c r="Z26" s="274"/>
      <c r="AA26" s="274"/>
      <c r="AB26" s="269"/>
      <c r="AC26" s="270"/>
      <c r="AD26" s="165"/>
      <c r="AE26" s="166"/>
      <c r="AF26" s="166"/>
      <c r="AG26" s="166"/>
      <c r="AH26" s="167"/>
      <c r="AI26" s="389">
        <f>SUM(AI24:AK25)</f>
        <v>0</v>
      </c>
      <c r="AJ26" s="389"/>
      <c r="AK26" s="389"/>
      <c r="AL26" s="390"/>
      <c r="AM26" s="391"/>
      <c r="CA26" t="s">
        <v>15</v>
      </c>
      <c r="CB26" s="6">
        <f>CD26*個票7!$AC$10</f>
        <v>0</v>
      </c>
      <c r="CC26" t="s">
        <v>59</v>
      </c>
      <c r="CD26" s="6">
        <v>38</v>
      </c>
      <c r="CE26" s="6" t="s">
        <v>61</v>
      </c>
      <c r="CF26" s="6"/>
    </row>
    <row r="27" spans="1:84" ht="15" customHeight="1">
      <c r="A27" s="281" t="s">
        <v>80</v>
      </c>
      <c r="B27" s="282"/>
      <c r="C27" s="282"/>
      <c r="D27" s="282"/>
      <c r="E27" s="282"/>
      <c r="F27" s="282"/>
      <c r="G27" s="283"/>
      <c r="H27" s="282" t="s">
        <v>158</v>
      </c>
      <c r="I27" s="282"/>
      <c r="J27" s="282"/>
      <c r="K27" s="282"/>
      <c r="L27" s="282"/>
      <c r="M27" s="281" t="s">
        <v>23</v>
      </c>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CA27" t="s">
        <v>16</v>
      </c>
      <c r="CB27" s="6">
        <f>CD27*個票7!$AC$10</f>
        <v>0</v>
      </c>
      <c r="CC27" t="s">
        <v>59</v>
      </c>
      <c r="CD27" s="6">
        <v>40</v>
      </c>
      <c r="CE27" s="6" t="s">
        <v>61</v>
      </c>
      <c r="CF27" s="6"/>
    </row>
    <row r="28" spans="1:84" ht="15" customHeight="1">
      <c r="A28" s="106" t="s">
        <v>81</v>
      </c>
      <c r="B28" s="107"/>
      <c r="C28" s="107"/>
      <c r="D28" s="107"/>
      <c r="E28" s="108"/>
      <c r="F28" s="108"/>
      <c r="G28" s="109"/>
      <c r="H28" s="294"/>
      <c r="I28" s="294"/>
      <c r="J28" s="294"/>
      <c r="K28" s="294"/>
      <c r="L28" s="294"/>
      <c r="M28" s="284"/>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6"/>
      <c r="CA28" t="s">
        <v>17</v>
      </c>
      <c r="CB28" s="6">
        <f>CD28*個票7!$AC$10</f>
        <v>0</v>
      </c>
      <c r="CC28" t="s">
        <v>59</v>
      </c>
      <c r="CD28" s="6">
        <v>38</v>
      </c>
      <c r="CE28" s="6" t="s">
        <v>61</v>
      </c>
      <c r="CF28" s="6"/>
    </row>
    <row r="29" spans="1:84" ht="15" customHeight="1">
      <c r="A29" s="64" t="s">
        <v>82</v>
      </c>
      <c r="B29" s="65"/>
      <c r="C29" s="65"/>
      <c r="D29" s="65"/>
      <c r="E29" s="66"/>
      <c r="F29" s="66"/>
      <c r="G29" s="67"/>
      <c r="H29" s="293"/>
      <c r="I29" s="293"/>
      <c r="J29" s="293"/>
      <c r="K29" s="293"/>
      <c r="L29" s="293"/>
      <c r="M29" s="287"/>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9"/>
      <c r="CA29" t="s">
        <v>18</v>
      </c>
      <c r="CB29" s="6">
        <f>CD29*個票7!$AC$10</f>
        <v>0</v>
      </c>
      <c r="CC29" t="s">
        <v>59</v>
      </c>
      <c r="CD29" s="6">
        <v>48</v>
      </c>
      <c r="CE29" s="6" t="s">
        <v>61</v>
      </c>
      <c r="CF29" s="6"/>
    </row>
    <row r="30" spans="1:84" ht="15" customHeight="1">
      <c r="A30" s="64" t="s">
        <v>83</v>
      </c>
      <c r="B30" s="65"/>
      <c r="C30" s="65"/>
      <c r="D30" s="65"/>
      <c r="E30" s="66"/>
      <c r="F30" s="66"/>
      <c r="G30" s="67"/>
      <c r="H30" s="293"/>
      <c r="I30" s="293"/>
      <c r="J30" s="293"/>
      <c r="K30" s="293"/>
      <c r="L30" s="293"/>
      <c r="M30" s="287"/>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9"/>
      <c r="CA30" t="s">
        <v>19</v>
      </c>
      <c r="CB30" s="6">
        <f>CD30*個票7!$AC$10</f>
        <v>0</v>
      </c>
      <c r="CC30" t="s">
        <v>59</v>
      </c>
      <c r="CD30" s="6">
        <v>43</v>
      </c>
      <c r="CE30" s="6" t="s">
        <v>61</v>
      </c>
      <c r="CF30" s="6"/>
    </row>
    <row r="31" spans="1:84" ht="15" customHeight="1">
      <c r="A31" s="64" t="s">
        <v>84</v>
      </c>
      <c r="B31" s="65"/>
      <c r="C31" s="65"/>
      <c r="D31" s="65"/>
      <c r="E31" s="66"/>
      <c r="F31" s="66"/>
      <c r="G31" s="67"/>
      <c r="H31" s="293"/>
      <c r="I31" s="293"/>
      <c r="J31" s="293"/>
      <c r="K31" s="293"/>
      <c r="L31" s="293"/>
      <c r="M31" s="287"/>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9"/>
      <c r="CA31" t="s">
        <v>20</v>
      </c>
      <c r="CB31" s="6">
        <f>CD31*個票7!$AC$10</f>
        <v>0</v>
      </c>
      <c r="CC31" t="s">
        <v>59</v>
      </c>
      <c r="CD31" s="6">
        <v>36</v>
      </c>
      <c r="CE31" s="6" t="s">
        <v>61</v>
      </c>
      <c r="CF31" s="6"/>
    </row>
    <row r="32" spans="1:84" ht="15" customHeight="1">
      <c r="A32" s="64" t="s">
        <v>85</v>
      </c>
      <c r="B32" s="65"/>
      <c r="C32" s="65"/>
      <c r="D32" s="65"/>
      <c r="E32" s="66"/>
      <c r="F32" s="66"/>
      <c r="G32" s="67"/>
      <c r="H32" s="293"/>
      <c r="I32" s="293"/>
      <c r="J32" s="293"/>
      <c r="K32" s="293"/>
      <c r="L32" s="293"/>
      <c r="M32" s="287"/>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9"/>
      <c r="CA32" t="s">
        <v>31</v>
      </c>
      <c r="CB32" s="6">
        <f>CD32*個票7!$AC$10</f>
        <v>0</v>
      </c>
      <c r="CC32" t="s">
        <v>59</v>
      </c>
      <c r="CD32" s="6">
        <v>37</v>
      </c>
      <c r="CE32" s="6" t="s">
        <v>61</v>
      </c>
      <c r="CF32" s="6"/>
    </row>
    <row r="33" spans="1:84" ht="15" customHeight="1">
      <c r="A33" s="64" t="s">
        <v>86</v>
      </c>
      <c r="B33" s="65"/>
      <c r="C33" s="65"/>
      <c r="D33" s="65"/>
      <c r="E33" s="66"/>
      <c r="F33" s="66"/>
      <c r="G33" s="67"/>
      <c r="H33" s="293"/>
      <c r="I33" s="293"/>
      <c r="J33" s="293"/>
      <c r="K33" s="293"/>
      <c r="L33" s="293"/>
      <c r="M33" s="287"/>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9"/>
      <c r="AV33" s="4"/>
      <c r="CA33" t="s">
        <v>32</v>
      </c>
      <c r="CB33" s="6">
        <f>CD33*個票7!$AC$10</f>
        <v>0</v>
      </c>
      <c r="CC33" t="s">
        <v>59</v>
      </c>
      <c r="CD33" s="6">
        <v>35</v>
      </c>
      <c r="CE33" s="6" t="s">
        <v>61</v>
      </c>
      <c r="CF33" s="6"/>
    </row>
    <row r="34" spans="1:84" ht="15" customHeight="1">
      <c r="A34" s="64" t="s">
        <v>87</v>
      </c>
      <c r="B34" s="65"/>
      <c r="C34" s="65"/>
      <c r="D34" s="65"/>
      <c r="E34" s="66"/>
      <c r="F34" s="66"/>
      <c r="G34" s="67"/>
      <c r="H34" s="293"/>
      <c r="I34" s="293"/>
      <c r="J34" s="293"/>
      <c r="K34" s="293"/>
      <c r="L34" s="293"/>
      <c r="M34" s="287"/>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9"/>
      <c r="CA34" t="s">
        <v>33</v>
      </c>
      <c r="CB34" s="6">
        <f>CD34*個票7!$AC$10</f>
        <v>0</v>
      </c>
      <c r="CC34" t="s">
        <v>59</v>
      </c>
      <c r="CD34" s="6">
        <v>37</v>
      </c>
      <c r="CE34" s="6" t="s">
        <v>61</v>
      </c>
      <c r="CF34" s="6"/>
    </row>
    <row r="35" spans="1:84" ht="15" customHeight="1">
      <c r="A35" s="64" t="s">
        <v>88</v>
      </c>
      <c r="B35" s="68"/>
      <c r="C35" s="68"/>
      <c r="D35" s="68"/>
      <c r="E35" s="68"/>
      <c r="F35" s="68"/>
      <c r="G35" s="69"/>
      <c r="H35" s="293"/>
      <c r="I35" s="293"/>
      <c r="J35" s="293"/>
      <c r="K35" s="293"/>
      <c r="L35" s="293"/>
      <c r="M35" s="287"/>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9"/>
      <c r="CA35" t="s">
        <v>34</v>
      </c>
      <c r="CB35" s="6">
        <f>CD35*個票7!$AC$10</f>
        <v>0</v>
      </c>
      <c r="CC35" t="s">
        <v>59</v>
      </c>
      <c r="CD35" s="6">
        <v>35</v>
      </c>
      <c r="CE35" s="6" t="s">
        <v>61</v>
      </c>
      <c r="CF35" s="6"/>
    </row>
    <row r="36" spans="1:84" ht="15" customHeight="1">
      <c r="A36" s="70" t="s">
        <v>89</v>
      </c>
      <c r="B36" s="71"/>
      <c r="C36" s="71"/>
      <c r="D36" s="71"/>
      <c r="E36" s="72"/>
      <c r="F36" s="72"/>
      <c r="G36" s="73"/>
      <c r="H36" s="280"/>
      <c r="I36" s="280"/>
      <c r="J36" s="280"/>
      <c r="K36" s="280"/>
      <c r="L36" s="280"/>
      <c r="M36" s="290"/>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2"/>
      <c r="CA36" t="s">
        <v>35</v>
      </c>
      <c r="CB36" s="6">
        <f>CD36*個票7!$AC$10</f>
        <v>0</v>
      </c>
      <c r="CC36" t="s">
        <v>59</v>
      </c>
      <c r="CD36" s="6">
        <v>37</v>
      </c>
      <c r="CE36" s="6" t="s">
        <v>61</v>
      </c>
      <c r="CF36" s="6"/>
    </row>
    <row r="37" spans="1:84" ht="15" customHeight="1">
      <c r="A37" s="74" t="s">
        <v>46</v>
      </c>
      <c r="B37" s="75"/>
      <c r="C37" s="75"/>
      <c r="D37" s="75"/>
      <c r="E37" s="75"/>
      <c r="F37" s="75"/>
      <c r="G37" s="76"/>
      <c r="H37" s="275">
        <f>SUM(H28:L36)</f>
        <v>0</v>
      </c>
      <c r="I37" s="275"/>
      <c r="J37" s="275"/>
      <c r="K37" s="275"/>
      <c r="L37" s="276"/>
      <c r="M37" s="277"/>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9"/>
      <c r="CA37" t="s">
        <v>36</v>
      </c>
      <c r="CB37" s="6">
        <f>CD37*個票7!$AC$10</f>
        <v>0</v>
      </c>
      <c r="CC37" t="s">
        <v>59</v>
      </c>
      <c r="CD37" s="6">
        <v>35</v>
      </c>
      <c r="CE37" s="6" t="s">
        <v>61</v>
      </c>
      <c r="CF37" s="6"/>
    </row>
    <row r="38" spans="1:84" ht="6" customHeight="1" thickBot="1">
      <c r="A38" s="77"/>
      <c r="B38" s="77"/>
      <c r="C38" s="77"/>
      <c r="D38" s="77"/>
      <c r="E38" s="78"/>
      <c r="F38" s="78"/>
      <c r="G38" s="78"/>
      <c r="H38" s="78"/>
      <c r="I38" s="78"/>
      <c r="J38" s="79"/>
      <c r="K38" s="79"/>
      <c r="L38" s="79"/>
      <c r="M38" s="79"/>
      <c r="N38" s="79"/>
      <c r="O38" s="80"/>
      <c r="P38" s="80"/>
      <c r="Q38" s="80"/>
      <c r="R38" s="80"/>
      <c r="S38" s="80"/>
      <c r="T38" s="80"/>
      <c r="U38" s="80"/>
      <c r="V38" s="80"/>
      <c r="W38" s="80"/>
      <c r="X38" s="80"/>
      <c r="Y38" s="80"/>
      <c r="Z38" s="80"/>
      <c r="AA38" s="80"/>
      <c r="AB38" s="80"/>
      <c r="AC38" s="80"/>
      <c r="AD38" s="80"/>
      <c r="AE38" s="80"/>
      <c r="AF38" s="80"/>
      <c r="AG38" s="80"/>
      <c r="AH38" s="88"/>
      <c r="AI38" s="80"/>
      <c r="AJ38" s="80"/>
      <c r="AK38" s="80"/>
      <c r="AL38" s="80"/>
      <c r="AM38" s="80"/>
      <c r="CA38" t="s">
        <v>37</v>
      </c>
      <c r="CB38" s="6">
        <f>CD38*個票7!$AC$10</f>
        <v>0</v>
      </c>
      <c r="CC38" t="s">
        <v>59</v>
      </c>
      <c r="CD38" s="6">
        <v>37</v>
      </c>
      <c r="CE38" s="6" t="s">
        <v>61</v>
      </c>
      <c r="CF38" s="6"/>
    </row>
    <row r="39" spans="1:84" s="4" customFormat="1" ht="19.5" customHeight="1" thickBot="1">
      <c r="A39" s="55" t="s">
        <v>66</v>
      </c>
      <c r="B39" s="53"/>
      <c r="C39" s="53"/>
      <c r="D39" s="53"/>
      <c r="E39" s="53"/>
      <c r="F39" s="53"/>
      <c r="G39" s="53"/>
      <c r="H39" s="53"/>
      <c r="I39" s="50"/>
      <c r="J39" s="54"/>
      <c r="K39" s="49"/>
      <c r="L39" s="51"/>
      <c r="M39" s="51"/>
      <c r="N39" s="51"/>
      <c r="O39" s="51"/>
      <c r="P39" s="51"/>
      <c r="Q39" s="51"/>
      <c r="R39" s="51"/>
      <c r="S39" s="51"/>
      <c r="T39" s="51"/>
      <c r="U39" s="51"/>
      <c r="V39" s="51"/>
      <c r="W39" s="51"/>
      <c r="X39" s="51"/>
      <c r="Y39" s="51"/>
      <c r="Z39" s="51"/>
      <c r="AA39" s="51"/>
      <c r="AB39" s="51"/>
      <c r="AC39" s="51"/>
      <c r="AD39" s="51"/>
      <c r="AE39" s="261" t="s">
        <v>157</v>
      </c>
      <c r="AF39" s="262"/>
      <c r="AG39" s="262"/>
      <c r="AH39" s="263"/>
      <c r="AI39" s="329">
        <f>ROUNDDOWN(IFERROR(IF(H10="居宅介護支援事業所",(X42*AI42+X43*AI43+X44*AI44+X45*AI45)/1000,(X40*AI40+X41*AI41)/1000),""),0)</f>
        <v>0</v>
      </c>
      <c r="AJ39" s="330"/>
      <c r="AK39" s="330"/>
      <c r="AL39" s="320" t="s">
        <v>39</v>
      </c>
      <c r="AM39" s="321"/>
      <c r="CA39" t="s">
        <v>38</v>
      </c>
      <c r="CB39" s="6">
        <f>CD39*個票7!$AC$10</f>
        <v>0</v>
      </c>
      <c r="CC39" t="s">
        <v>59</v>
      </c>
      <c r="CD39" s="6">
        <v>35</v>
      </c>
      <c r="CE39" s="6" t="s">
        <v>61</v>
      </c>
      <c r="CF39" s="6"/>
    </row>
    <row r="40" spans="1:84" s="4" customFormat="1" ht="15.75" customHeight="1">
      <c r="A40" s="304" t="s">
        <v>119</v>
      </c>
      <c r="B40" s="305"/>
      <c r="C40" s="305"/>
      <c r="D40" s="305"/>
      <c r="E40" s="305"/>
      <c r="F40" s="305"/>
      <c r="G40" s="305"/>
      <c r="H40" s="305"/>
      <c r="I40" s="305"/>
      <c r="J40" s="306"/>
      <c r="K40" s="196" t="s">
        <v>114</v>
      </c>
      <c r="L40" s="198"/>
      <c r="M40" s="24"/>
      <c r="N40" s="197"/>
      <c r="O40" s="197"/>
      <c r="P40" s="197"/>
      <c r="Q40" s="28"/>
      <c r="R40" s="197"/>
      <c r="S40" s="197"/>
      <c r="T40" s="197"/>
      <c r="U40" s="197"/>
      <c r="V40" s="197"/>
      <c r="W40" s="27"/>
      <c r="X40" s="303">
        <f>IF($H$10="介護予防・生活支援サービス事業の事業者","",1500)</f>
        <v>1500</v>
      </c>
      <c r="Y40" s="303"/>
      <c r="Z40" s="303"/>
      <c r="AA40" s="300" t="s">
        <v>52</v>
      </c>
      <c r="AB40" s="301"/>
      <c r="AC40" s="295" t="s">
        <v>53</v>
      </c>
      <c r="AD40" s="296"/>
      <c r="AE40" s="296"/>
      <c r="AF40" s="296"/>
      <c r="AG40" s="296"/>
      <c r="AH40" s="297"/>
      <c r="AI40" s="298"/>
      <c r="AJ40" s="299"/>
      <c r="AK40" s="299"/>
      <c r="AL40" s="395" t="s">
        <v>42</v>
      </c>
      <c r="AM40" s="396"/>
      <c r="CA40" t="s">
        <v>103</v>
      </c>
      <c r="CB40"/>
      <c r="CC40"/>
      <c r="CD40"/>
      <c r="CE40"/>
      <c r="CF40"/>
    </row>
    <row r="41" spans="1:84" s="4" customFormat="1" ht="15.75" customHeight="1">
      <c r="A41" s="307"/>
      <c r="B41" s="308"/>
      <c r="C41" s="308"/>
      <c r="D41" s="308"/>
      <c r="E41" s="308"/>
      <c r="F41" s="308"/>
      <c r="G41" s="308"/>
      <c r="H41" s="308"/>
      <c r="I41" s="308"/>
      <c r="J41" s="309"/>
      <c r="K41" s="196" t="s">
        <v>115</v>
      </c>
      <c r="L41" s="198"/>
      <c r="M41" s="24"/>
      <c r="N41" s="197"/>
      <c r="O41" s="197"/>
      <c r="P41" s="197"/>
      <c r="Q41" s="28"/>
      <c r="R41" s="197"/>
      <c r="S41" s="197"/>
      <c r="T41" s="197"/>
      <c r="U41" s="197"/>
      <c r="V41" s="197"/>
      <c r="W41" s="27"/>
      <c r="X41" s="303">
        <f>IF($H$10="介護予防・生活支援サービス事業の事業者","",3000)</f>
        <v>3000</v>
      </c>
      <c r="Y41" s="303"/>
      <c r="Z41" s="303"/>
      <c r="AA41" s="300" t="s">
        <v>52</v>
      </c>
      <c r="AB41" s="301"/>
      <c r="AC41" s="295" t="s">
        <v>53</v>
      </c>
      <c r="AD41" s="296"/>
      <c r="AE41" s="296"/>
      <c r="AF41" s="296"/>
      <c r="AG41" s="296"/>
      <c r="AH41" s="297"/>
      <c r="AI41" s="298"/>
      <c r="AJ41" s="299"/>
      <c r="AK41" s="299"/>
      <c r="AL41" s="326" t="s">
        <v>42</v>
      </c>
      <c r="AM41" s="327"/>
    </row>
    <row r="42" spans="1:84" s="4" customFormat="1" ht="15.75" customHeight="1">
      <c r="A42" s="131"/>
      <c r="B42" s="397" t="s">
        <v>116</v>
      </c>
      <c r="C42" s="398"/>
      <c r="D42" s="398"/>
      <c r="E42" s="398"/>
      <c r="F42" s="398"/>
      <c r="G42" s="398"/>
      <c r="H42" s="398"/>
      <c r="I42" s="398"/>
      <c r="J42" s="399"/>
      <c r="K42" s="200" t="s">
        <v>114</v>
      </c>
      <c r="L42" s="200"/>
      <c r="M42" s="129"/>
      <c r="N42" s="129"/>
      <c r="O42" s="130"/>
      <c r="P42" s="130"/>
      <c r="Q42" s="200"/>
      <c r="R42" s="200"/>
      <c r="S42" s="200"/>
      <c r="T42" s="200"/>
      <c r="U42" s="200"/>
      <c r="V42" s="200"/>
      <c r="W42" s="128"/>
      <c r="X42" s="303">
        <f>IF($H$10="介護予防・生活支援サービス事業の事業者","",1500)</f>
        <v>1500</v>
      </c>
      <c r="Y42" s="303"/>
      <c r="Z42" s="303"/>
      <c r="AA42" s="300" t="s">
        <v>52</v>
      </c>
      <c r="AB42" s="301"/>
      <c r="AC42" s="295" t="s">
        <v>53</v>
      </c>
      <c r="AD42" s="296"/>
      <c r="AE42" s="296"/>
      <c r="AF42" s="296"/>
      <c r="AG42" s="296"/>
      <c r="AH42" s="297"/>
      <c r="AI42" s="298"/>
      <c r="AJ42" s="299"/>
      <c r="AK42" s="299"/>
      <c r="AL42" s="324" t="s">
        <v>42</v>
      </c>
      <c r="AM42" s="325"/>
    </row>
    <row r="43" spans="1:84" s="4" customFormat="1" ht="15.75" customHeight="1">
      <c r="A43" s="126"/>
      <c r="B43" s="400"/>
      <c r="C43" s="401"/>
      <c r="D43" s="401"/>
      <c r="E43" s="401"/>
      <c r="F43" s="401"/>
      <c r="G43" s="401"/>
      <c r="H43" s="401"/>
      <c r="I43" s="401"/>
      <c r="J43" s="402"/>
      <c r="K43" s="26" t="s">
        <v>117</v>
      </c>
      <c r="L43" s="26"/>
      <c r="M43" s="26"/>
      <c r="N43" s="26"/>
      <c r="O43" s="18"/>
      <c r="P43" s="18"/>
      <c r="Q43" s="17"/>
      <c r="R43" s="17"/>
      <c r="S43" s="17"/>
      <c r="T43" s="17"/>
      <c r="U43" s="17"/>
      <c r="V43" s="17"/>
      <c r="W43" s="19"/>
      <c r="X43" s="303">
        <f>IF($H$10="介護予防・生活支援サービス事業の事業者","",4500)</f>
        <v>4500</v>
      </c>
      <c r="Y43" s="303"/>
      <c r="Z43" s="303"/>
      <c r="AA43" s="300" t="s">
        <v>52</v>
      </c>
      <c r="AB43" s="301"/>
      <c r="AC43" s="295" t="s">
        <v>53</v>
      </c>
      <c r="AD43" s="296"/>
      <c r="AE43" s="296"/>
      <c r="AF43" s="296"/>
      <c r="AG43" s="296"/>
      <c r="AH43" s="297"/>
      <c r="AI43" s="298"/>
      <c r="AJ43" s="299"/>
      <c r="AK43" s="299"/>
      <c r="AL43" s="324" t="s">
        <v>42</v>
      </c>
      <c r="AM43" s="325"/>
    </row>
    <row r="44" spans="1:84" s="4" customFormat="1" ht="15.75" customHeight="1">
      <c r="A44" s="126"/>
      <c r="B44" s="400"/>
      <c r="C44" s="401"/>
      <c r="D44" s="401"/>
      <c r="E44" s="401"/>
      <c r="F44" s="401"/>
      <c r="G44" s="401"/>
      <c r="H44" s="401"/>
      <c r="I44" s="401"/>
      <c r="J44" s="402"/>
      <c r="K44" s="25" t="s">
        <v>115</v>
      </c>
      <c r="L44" s="25"/>
      <c r="M44" s="25"/>
      <c r="N44" s="25"/>
      <c r="O44" s="28"/>
      <c r="P44" s="28"/>
      <c r="Q44" s="197"/>
      <c r="R44" s="197"/>
      <c r="S44" s="197"/>
      <c r="T44" s="197"/>
      <c r="U44" s="197"/>
      <c r="V44" s="197"/>
      <c r="W44" s="27"/>
      <c r="X44" s="303">
        <f>IF($H$10="介護予防・生活支援サービス事業の事業者","",3000)</f>
        <v>3000</v>
      </c>
      <c r="Y44" s="303"/>
      <c r="Z44" s="303"/>
      <c r="AA44" s="300" t="s">
        <v>52</v>
      </c>
      <c r="AB44" s="301"/>
      <c r="AC44" s="295" t="s">
        <v>53</v>
      </c>
      <c r="AD44" s="296"/>
      <c r="AE44" s="296"/>
      <c r="AF44" s="296"/>
      <c r="AG44" s="296"/>
      <c r="AH44" s="297"/>
      <c r="AI44" s="298"/>
      <c r="AJ44" s="299"/>
      <c r="AK44" s="299"/>
      <c r="AL44" s="324" t="s">
        <v>42</v>
      </c>
      <c r="AM44" s="325"/>
    </row>
    <row r="45" spans="1:84" s="4" customFormat="1" ht="15.75" customHeight="1">
      <c r="A45" s="127"/>
      <c r="B45" s="403"/>
      <c r="C45" s="404"/>
      <c r="D45" s="404"/>
      <c r="E45" s="404"/>
      <c r="F45" s="404"/>
      <c r="G45" s="404"/>
      <c r="H45" s="404"/>
      <c r="I45" s="404"/>
      <c r="J45" s="405"/>
      <c r="K45" s="25" t="s">
        <v>118</v>
      </c>
      <c r="L45" s="25"/>
      <c r="M45" s="25"/>
      <c r="N45" s="25"/>
      <c r="O45" s="28"/>
      <c r="P45" s="28"/>
      <c r="Q45" s="197"/>
      <c r="R45" s="197"/>
      <c r="S45" s="197"/>
      <c r="T45" s="197"/>
      <c r="U45" s="197"/>
      <c r="V45" s="197"/>
      <c r="W45" s="27"/>
      <c r="X45" s="303">
        <f>IF($H$10="介護予防・生活支援サービス事業の事業者","",6000)</f>
        <v>6000</v>
      </c>
      <c r="Y45" s="303"/>
      <c r="Z45" s="303"/>
      <c r="AA45" s="300" t="s">
        <v>52</v>
      </c>
      <c r="AB45" s="301"/>
      <c r="AC45" s="295" t="s">
        <v>53</v>
      </c>
      <c r="AD45" s="296"/>
      <c r="AE45" s="296"/>
      <c r="AF45" s="296"/>
      <c r="AG45" s="296"/>
      <c r="AH45" s="297"/>
      <c r="AI45" s="298"/>
      <c r="AJ45" s="299"/>
      <c r="AK45" s="299"/>
      <c r="AL45" s="324" t="s">
        <v>42</v>
      </c>
      <c r="AM45" s="325"/>
    </row>
    <row r="46" spans="1:84" s="4" customFormat="1" ht="6" customHeight="1" thickBot="1">
      <c r="A46" s="53"/>
      <c r="B46" s="53"/>
      <c r="C46" s="53"/>
      <c r="D46" s="53"/>
      <c r="E46" s="53"/>
      <c r="F46" s="53"/>
      <c r="G46" s="53"/>
      <c r="H46" s="53"/>
      <c r="I46" s="50"/>
      <c r="J46" s="54"/>
      <c r="K46" s="49"/>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row>
    <row r="47" spans="1:84" s="4" customFormat="1" ht="19.5" customHeight="1" thickBot="1">
      <c r="A47" s="55" t="s">
        <v>67</v>
      </c>
      <c r="B47" s="49"/>
      <c r="C47" s="53"/>
      <c r="D47" s="53"/>
      <c r="E47" s="53"/>
      <c r="F47" s="53"/>
      <c r="G47" s="53"/>
      <c r="H47" s="53"/>
      <c r="I47" s="50"/>
      <c r="J47" s="54"/>
      <c r="K47" s="49"/>
      <c r="L47" s="51"/>
      <c r="M47" s="51"/>
      <c r="N47" s="51"/>
      <c r="O47" s="52"/>
      <c r="P47" s="52"/>
      <c r="Q47" s="52"/>
      <c r="R47" s="52"/>
      <c r="S47" s="52"/>
      <c r="T47" s="81"/>
      <c r="U47" s="81"/>
      <c r="V47" s="81"/>
      <c r="W47" s="81"/>
      <c r="X47" s="264" t="s">
        <v>90</v>
      </c>
      <c r="Y47" s="265"/>
      <c r="Z47" s="265"/>
      <c r="AA47" s="265"/>
      <c r="AB47" s="265"/>
      <c r="AC47" s="266"/>
      <c r="AD47" s="261" t="s">
        <v>156</v>
      </c>
      <c r="AE47" s="262"/>
      <c r="AF47" s="262"/>
      <c r="AG47" s="262"/>
      <c r="AH47" s="263"/>
      <c r="AI47" s="322">
        <f>MIN(X48,ROUNDDOWN(H60/1000,0))</f>
        <v>0</v>
      </c>
      <c r="AJ47" s="323"/>
      <c r="AK47" s="323"/>
      <c r="AL47" s="320" t="s">
        <v>39</v>
      </c>
      <c r="AM47" s="321"/>
    </row>
    <row r="48" spans="1:84" s="4" customFormat="1" ht="13.8" thickBot="1">
      <c r="A48" s="52"/>
      <c r="B48" s="53"/>
      <c r="C48" s="53"/>
      <c r="D48" s="53"/>
      <c r="E48" s="53"/>
      <c r="F48" s="53"/>
      <c r="G48" s="53"/>
      <c r="H48" s="53"/>
      <c r="I48" s="53"/>
      <c r="J48" s="53"/>
      <c r="K48" s="53"/>
      <c r="L48" s="53"/>
      <c r="M48" s="53"/>
      <c r="N48" s="53"/>
      <c r="O48" s="53"/>
      <c r="P48" s="53"/>
      <c r="Q48" s="53"/>
      <c r="R48" s="53"/>
      <c r="S48" s="53"/>
      <c r="T48" s="53"/>
      <c r="U48" s="53"/>
      <c r="V48" s="53"/>
      <c r="W48" s="53"/>
      <c r="X48" s="310" t="str">
        <f>IFERROR(VLOOKUP(H10,個票7!CA5:CE39,5,FALSE),"")</f>
        <v/>
      </c>
      <c r="Y48" s="311"/>
      <c r="Z48" s="311"/>
      <c r="AA48" s="311"/>
      <c r="AB48" s="331" t="s">
        <v>39</v>
      </c>
      <c r="AC48" s="332"/>
      <c r="AD48" s="156"/>
      <c r="AE48" s="157"/>
      <c r="AF48" s="157"/>
      <c r="AG48" s="157"/>
      <c r="AH48" s="158"/>
      <c r="AI48" s="317"/>
      <c r="AJ48" s="317"/>
      <c r="AK48" s="317"/>
      <c r="AL48" s="318"/>
      <c r="AM48" s="319"/>
      <c r="AX48" s="134" t="str">
        <f>IF(X48&gt;=AI49,"○","！（補助上限額を超過しています）")</f>
        <v>○</v>
      </c>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6"/>
    </row>
    <row r="49" spans="1:46" s="4" customFormat="1" ht="13.5" customHeight="1">
      <c r="A49" s="168" t="s">
        <v>92</v>
      </c>
      <c r="B49" s="53"/>
      <c r="C49" s="53"/>
      <c r="D49" s="53"/>
      <c r="E49" s="53"/>
      <c r="F49" s="53"/>
      <c r="G49" s="53"/>
      <c r="H49" s="53"/>
      <c r="I49" s="53"/>
      <c r="J49" s="53"/>
      <c r="K49" s="53"/>
      <c r="L49" s="53"/>
      <c r="M49" s="53"/>
      <c r="N49" s="53"/>
      <c r="O49" s="53"/>
      <c r="P49" s="53"/>
      <c r="Q49" s="53"/>
      <c r="R49" s="53"/>
      <c r="S49" s="53"/>
      <c r="T49" s="53"/>
      <c r="U49" s="53"/>
      <c r="V49" s="53"/>
      <c r="W49" s="53"/>
      <c r="X49" s="312"/>
      <c r="Y49" s="313"/>
      <c r="Z49" s="313"/>
      <c r="AA49" s="313"/>
      <c r="AB49" s="333"/>
      <c r="AC49" s="334"/>
      <c r="AD49" s="159"/>
      <c r="AE49" s="160"/>
      <c r="AF49" s="160"/>
      <c r="AG49" s="160"/>
      <c r="AH49" s="161"/>
      <c r="AI49" s="302">
        <f>SUM(AI47:AK48)</f>
        <v>0</v>
      </c>
      <c r="AJ49" s="302"/>
      <c r="AK49" s="302"/>
      <c r="AL49" s="315"/>
      <c r="AM49" s="316"/>
      <c r="AT49" s="5"/>
    </row>
    <row r="50" spans="1:46" ht="15" customHeight="1">
      <c r="A50" s="281" t="s">
        <v>80</v>
      </c>
      <c r="B50" s="282"/>
      <c r="C50" s="282"/>
      <c r="D50" s="282"/>
      <c r="E50" s="282"/>
      <c r="F50" s="282"/>
      <c r="G50" s="283"/>
      <c r="H50" s="282" t="s">
        <v>158</v>
      </c>
      <c r="I50" s="282"/>
      <c r="J50" s="282"/>
      <c r="K50" s="282"/>
      <c r="L50" s="282"/>
      <c r="M50" s="281" t="s">
        <v>23</v>
      </c>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3"/>
    </row>
    <row r="51" spans="1:46" ht="15" customHeight="1">
      <c r="A51" s="106" t="s">
        <v>81</v>
      </c>
      <c r="B51" s="107"/>
      <c r="C51" s="107"/>
      <c r="D51" s="107"/>
      <c r="E51" s="108"/>
      <c r="F51" s="108"/>
      <c r="G51" s="109"/>
      <c r="H51" s="294"/>
      <c r="I51" s="294"/>
      <c r="J51" s="294"/>
      <c r="K51" s="294"/>
      <c r="L51" s="294"/>
      <c r="M51" s="284"/>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6"/>
    </row>
    <row r="52" spans="1:46" ht="15" customHeight="1">
      <c r="A52" s="64" t="s">
        <v>82</v>
      </c>
      <c r="B52" s="65"/>
      <c r="C52" s="65"/>
      <c r="D52" s="65"/>
      <c r="E52" s="66"/>
      <c r="F52" s="66"/>
      <c r="G52" s="67"/>
      <c r="H52" s="293"/>
      <c r="I52" s="293"/>
      <c r="J52" s="293"/>
      <c r="K52" s="293"/>
      <c r="L52" s="293"/>
      <c r="M52" s="287"/>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9"/>
    </row>
    <row r="53" spans="1:46" ht="15" customHeight="1">
      <c r="A53" s="64" t="s">
        <v>83</v>
      </c>
      <c r="B53" s="65"/>
      <c r="C53" s="65"/>
      <c r="D53" s="65"/>
      <c r="E53" s="66"/>
      <c r="F53" s="66"/>
      <c r="G53" s="67"/>
      <c r="H53" s="293"/>
      <c r="I53" s="293"/>
      <c r="J53" s="293"/>
      <c r="K53" s="293"/>
      <c r="L53" s="293"/>
      <c r="M53" s="287"/>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9"/>
    </row>
    <row r="54" spans="1:46" ht="15" customHeight="1">
      <c r="A54" s="64" t="s">
        <v>84</v>
      </c>
      <c r="B54" s="65"/>
      <c r="C54" s="65"/>
      <c r="D54" s="65"/>
      <c r="E54" s="66"/>
      <c r="F54" s="66"/>
      <c r="G54" s="67"/>
      <c r="H54" s="293"/>
      <c r="I54" s="293"/>
      <c r="J54" s="293"/>
      <c r="K54" s="293"/>
      <c r="L54" s="293"/>
      <c r="M54" s="287"/>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9"/>
    </row>
    <row r="55" spans="1:46" ht="15" customHeight="1">
      <c r="A55" s="64" t="s">
        <v>85</v>
      </c>
      <c r="B55" s="65"/>
      <c r="C55" s="65"/>
      <c r="D55" s="65"/>
      <c r="E55" s="66"/>
      <c r="F55" s="66"/>
      <c r="G55" s="67"/>
      <c r="H55" s="293"/>
      <c r="I55" s="293"/>
      <c r="J55" s="293"/>
      <c r="K55" s="293"/>
      <c r="L55" s="293"/>
      <c r="M55" s="287"/>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9"/>
    </row>
    <row r="56" spans="1:46" ht="15" customHeight="1">
      <c r="A56" s="64" t="s">
        <v>86</v>
      </c>
      <c r="B56" s="65"/>
      <c r="C56" s="65"/>
      <c r="D56" s="65"/>
      <c r="E56" s="66"/>
      <c r="F56" s="66"/>
      <c r="G56" s="67"/>
      <c r="H56" s="293"/>
      <c r="I56" s="293"/>
      <c r="J56" s="293"/>
      <c r="K56" s="293"/>
      <c r="L56" s="293"/>
      <c r="M56" s="287"/>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9"/>
    </row>
    <row r="57" spans="1:46" ht="15" customHeight="1">
      <c r="A57" s="64" t="s">
        <v>87</v>
      </c>
      <c r="B57" s="65"/>
      <c r="C57" s="65"/>
      <c r="D57" s="65"/>
      <c r="E57" s="66"/>
      <c r="F57" s="66"/>
      <c r="G57" s="67"/>
      <c r="H57" s="293"/>
      <c r="I57" s="293"/>
      <c r="J57" s="293"/>
      <c r="K57" s="293"/>
      <c r="L57" s="293"/>
      <c r="M57" s="287"/>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9"/>
    </row>
    <row r="58" spans="1:46" ht="15" customHeight="1">
      <c r="A58" s="64" t="s">
        <v>88</v>
      </c>
      <c r="B58" s="68"/>
      <c r="C58" s="68"/>
      <c r="D58" s="68"/>
      <c r="E58" s="68"/>
      <c r="F58" s="68"/>
      <c r="G58" s="69"/>
      <c r="H58" s="293"/>
      <c r="I58" s="293"/>
      <c r="J58" s="293"/>
      <c r="K58" s="293"/>
      <c r="L58" s="293"/>
      <c r="M58" s="287"/>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9"/>
    </row>
    <row r="59" spans="1:46" ht="15" customHeight="1">
      <c r="A59" s="70" t="s">
        <v>89</v>
      </c>
      <c r="B59" s="71"/>
      <c r="C59" s="71"/>
      <c r="D59" s="71"/>
      <c r="E59" s="72"/>
      <c r="F59" s="72"/>
      <c r="G59" s="73"/>
      <c r="H59" s="280"/>
      <c r="I59" s="280"/>
      <c r="J59" s="280"/>
      <c r="K59" s="280"/>
      <c r="L59" s="280"/>
      <c r="M59" s="290"/>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291"/>
      <c r="AL59" s="291"/>
      <c r="AM59" s="292"/>
    </row>
    <row r="60" spans="1:46" ht="15" customHeight="1">
      <c r="A60" s="74" t="s">
        <v>46</v>
      </c>
      <c r="B60" s="82"/>
      <c r="C60" s="82"/>
      <c r="D60" s="82"/>
      <c r="E60" s="75"/>
      <c r="F60" s="75"/>
      <c r="G60" s="76"/>
      <c r="H60" s="275">
        <f>SUM(H51:L59)</f>
        <v>0</v>
      </c>
      <c r="I60" s="275"/>
      <c r="J60" s="275"/>
      <c r="K60" s="275"/>
      <c r="L60" s="276"/>
      <c r="M60" s="277"/>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9"/>
    </row>
    <row r="61" spans="1:46" ht="4.5" customHeight="1">
      <c r="A61" s="77"/>
      <c r="B61" s="77"/>
      <c r="C61" s="77"/>
      <c r="D61" s="77"/>
      <c r="E61" s="83"/>
      <c r="F61" s="83"/>
      <c r="G61" s="83"/>
      <c r="H61" s="83"/>
      <c r="I61" s="83"/>
      <c r="J61" s="85"/>
      <c r="K61" s="85"/>
      <c r="L61" s="85"/>
      <c r="M61" s="85"/>
      <c r="N61" s="85"/>
      <c r="O61" s="83"/>
      <c r="P61" s="83"/>
      <c r="Q61" s="83"/>
      <c r="R61" s="83"/>
      <c r="S61" s="83"/>
      <c r="T61" s="83"/>
      <c r="U61" s="83"/>
      <c r="V61" s="83"/>
      <c r="W61" s="83"/>
      <c r="X61" s="83"/>
      <c r="Y61" s="86"/>
      <c r="Z61" s="86"/>
      <c r="AA61" s="86"/>
      <c r="AB61" s="86"/>
      <c r="AC61" s="86"/>
      <c r="AD61" s="86"/>
      <c r="AE61" s="83"/>
      <c r="AF61" s="83"/>
      <c r="AG61" s="83"/>
      <c r="AH61" s="83"/>
      <c r="AI61" s="83"/>
      <c r="AJ61" s="83"/>
      <c r="AK61" s="83"/>
      <c r="AL61" s="83"/>
      <c r="AM61" s="83"/>
    </row>
    <row r="62" spans="1:46">
      <c r="A62" s="36" t="s">
        <v>159</v>
      </c>
      <c r="B62" s="84"/>
      <c r="C62" s="84"/>
      <c r="D62" s="84"/>
      <c r="E62" s="84"/>
      <c r="F62" s="84"/>
      <c r="G62" s="84"/>
      <c r="H62" s="84"/>
      <c r="I62" s="84"/>
      <c r="J62" s="84"/>
      <c r="K62" s="84"/>
      <c r="L62" s="84"/>
      <c r="M62" s="84"/>
      <c r="N62" s="84"/>
      <c r="O62" s="84"/>
      <c r="P62" s="84"/>
      <c r="Q62" s="84"/>
      <c r="R62" s="84"/>
      <c r="S62" s="84"/>
      <c r="T62" s="84"/>
      <c r="U62" s="84"/>
      <c r="V62" s="84"/>
      <c r="W62" s="84"/>
      <c r="X62" s="84"/>
      <c r="Y62" s="61"/>
      <c r="Z62" s="61"/>
      <c r="AA62" s="61"/>
      <c r="AB62" s="61"/>
      <c r="AC62" s="61"/>
      <c r="AD62" s="61"/>
      <c r="AE62" s="84"/>
      <c r="AF62" s="84"/>
      <c r="AG62" s="84"/>
      <c r="AH62" s="84"/>
      <c r="AI62" s="84"/>
      <c r="AJ62" s="84"/>
      <c r="AK62" s="84"/>
      <c r="AL62" s="84"/>
      <c r="AM62" s="84"/>
    </row>
  </sheetData>
  <sheetProtection algorithmName="SHA-512" hashValue="ycFLYTawMYInZJjAcXOg9QEq1XcYqeE77ZGc68I/WTVlG6hGqtoPpNbC54h0hlYNAEImHOHcLrIIrdo4Q2cR6w==" saltValue="7gYGjsoKPEKmus3Fuj9eJQ==" spinCount="100000" sheet="1" formatCells="0" formatColumns="0" formatRows="0" insertColumns="0" insertRows="0" autoFilter="0"/>
  <mergeCells count="145">
    <mergeCell ref="A3:AM3"/>
    <mergeCell ref="A5:AM5"/>
    <mergeCell ref="A7:G7"/>
    <mergeCell ref="H7:N7"/>
    <mergeCell ref="O7:S7"/>
    <mergeCell ref="T7:AM7"/>
    <mergeCell ref="AH8:AM8"/>
    <mergeCell ref="D9:G9"/>
    <mergeCell ref="H9:K9"/>
    <mergeCell ref="L9:Y9"/>
    <mergeCell ref="AC9:AG9"/>
    <mergeCell ref="AH9:AM9"/>
    <mergeCell ref="A8:C9"/>
    <mergeCell ref="D8:G8"/>
    <mergeCell ref="H8:K8"/>
    <mergeCell ref="L8:Y8"/>
    <mergeCell ref="Z8:AB9"/>
    <mergeCell ref="AC8:AG8"/>
    <mergeCell ref="AE10:AF10"/>
    <mergeCell ref="AG10:AI10"/>
    <mergeCell ref="AJ10:AK10"/>
    <mergeCell ref="AL10:AM10"/>
    <mergeCell ref="AP10:AU10"/>
    <mergeCell ref="A11:H12"/>
    <mergeCell ref="A10:G10"/>
    <mergeCell ref="H10:Q10"/>
    <mergeCell ref="R10:W10"/>
    <mergeCell ref="X10:Y10"/>
    <mergeCell ref="Z10:AB10"/>
    <mergeCell ref="AC10:AD10"/>
    <mergeCell ref="AE21:AH21"/>
    <mergeCell ref="AI21:AK21"/>
    <mergeCell ref="AL21:AM21"/>
    <mergeCell ref="H22:L22"/>
    <mergeCell ref="M22:O22"/>
    <mergeCell ref="Q22:U22"/>
    <mergeCell ref="V22:X22"/>
    <mergeCell ref="AE22:AG22"/>
    <mergeCell ref="A14:AM14"/>
    <mergeCell ref="X16:Z16"/>
    <mergeCell ref="AA16:AM16"/>
    <mergeCell ref="X17:Z17"/>
    <mergeCell ref="AA17:AM17"/>
    <mergeCell ref="A19:AM19"/>
    <mergeCell ref="A27:G27"/>
    <mergeCell ref="H27:L27"/>
    <mergeCell ref="M27:AM27"/>
    <mergeCell ref="H28:L28"/>
    <mergeCell ref="M28:AM28"/>
    <mergeCell ref="H29:L29"/>
    <mergeCell ref="M29:AM29"/>
    <mergeCell ref="X24:AC24"/>
    <mergeCell ref="AD24:AH24"/>
    <mergeCell ref="AI24:AK24"/>
    <mergeCell ref="AL24:AM24"/>
    <mergeCell ref="X25:AA26"/>
    <mergeCell ref="AB25:AC26"/>
    <mergeCell ref="AI25:AK25"/>
    <mergeCell ref="AL25:AM25"/>
    <mergeCell ref="AI26:AK26"/>
    <mergeCell ref="AL26:AM26"/>
    <mergeCell ref="H33:L33"/>
    <mergeCell ref="M33:AM33"/>
    <mergeCell ref="H34:L34"/>
    <mergeCell ref="M34:AM34"/>
    <mergeCell ref="H35:L35"/>
    <mergeCell ref="M35:AM35"/>
    <mergeCell ref="H30:L30"/>
    <mergeCell ref="M30:AM30"/>
    <mergeCell ref="H31:L31"/>
    <mergeCell ref="M31:AM31"/>
    <mergeCell ref="H32:L32"/>
    <mergeCell ref="M32:AM32"/>
    <mergeCell ref="AA41:AB41"/>
    <mergeCell ref="AC41:AH41"/>
    <mergeCell ref="AI41:AK41"/>
    <mergeCell ref="H36:L36"/>
    <mergeCell ref="M36:AM36"/>
    <mergeCell ref="H37:L37"/>
    <mergeCell ref="M37:AM37"/>
    <mergeCell ref="AE39:AH39"/>
    <mergeCell ref="AI39:AK39"/>
    <mergeCell ref="AL39:AM39"/>
    <mergeCell ref="AI43:AK43"/>
    <mergeCell ref="AL43:AM43"/>
    <mergeCell ref="X44:Z44"/>
    <mergeCell ref="AA44:AB44"/>
    <mergeCell ref="AC44:AH44"/>
    <mergeCell ref="AI44:AK44"/>
    <mergeCell ref="AL44:AM44"/>
    <mergeCell ref="AL41:AM41"/>
    <mergeCell ref="B42:J45"/>
    <mergeCell ref="X42:Z42"/>
    <mergeCell ref="AA42:AB42"/>
    <mergeCell ref="AC42:AH42"/>
    <mergeCell ref="AI42:AK42"/>
    <mergeCell ref="AL42:AM42"/>
    <mergeCell ref="X43:Z43"/>
    <mergeCell ref="AA43:AB43"/>
    <mergeCell ref="AC43:AH43"/>
    <mergeCell ref="A40:J41"/>
    <mergeCell ref="X40:Z40"/>
    <mergeCell ref="AA40:AB40"/>
    <mergeCell ref="AC40:AH40"/>
    <mergeCell ref="AI40:AK40"/>
    <mergeCell ref="AL40:AM40"/>
    <mergeCell ref="X41:Z41"/>
    <mergeCell ref="X48:AA49"/>
    <mergeCell ref="AB48:AC49"/>
    <mergeCell ref="AI48:AK48"/>
    <mergeCell ref="AL48:AM48"/>
    <mergeCell ref="AI49:AK49"/>
    <mergeCell ref="AL49:AM49"/>
    <mergeCell ref="X45:Z45"/>
    <mergeCell ref="AA45:AB45"/>
    <mergeCell ref="AC45:AH45"/>
    <mergeCell ref="AI45:AK45"/>
    <mergeCell ref="AL45:AM45"/>
    <mergeCell ref="X47:AC47"/>
    <mergeCell ref="AD47:AH47"/>
    <mergeCell ref="AI47:AK47"/>
    <mergeCell ref="AL47:AM47"/>
    <mergeCell ref="H53:L53"/>
    <mergeCell ref="M53:AM53"/>
    <mergeCell ref="H54:L54"/>
    <mergeCell ref="M54:AM54"/>
    <mergeCell ref="H55:L55"/>
    <mergeCell ref="M55:AM55"/>
    <mergeCell ref="A50:G50"/>
    <mergeCell ref="H50:L50"/>
    <mergeCell ref="M50:AM50"/>
    <mergeCell ref="H51:L51"/>
    <mergeCell ref="M51:AM51"/>
    <mergeCell ref="H52:L52"/>
    <mergeCell ref="M52:AM52"/>
    <mergeCell ref="H59:L59"/>
    <mergeCell ref="M59:AM59"/>
    <mergeCell ref="H60:L60"/>
    <mergeCell ref="M60:AM60"/>
    <mergeCell ref="H56:L56"/>
    <mergeCell ref="M56:AM56"/>
    <mergeCell ref="H57:L57"/>
    <mergeCell ref="M57:AM57"/>
    <mergeCell ref="H58:L58"/>
    <mergeCell ref="M58:AM58"/>
  </mergeCells>
  <phoneticPr fontId="4"/>
  <dataValidations count="3">
    <dataValidation type="list" allowBlank="1" showInputMessage="1" showErrorMessage="1" sqref="H10">
      <formula1>$CA$5:$CA$40</formula1>
    </dataValidation>
    <dataValidation type="list" allowBlank="1" showInputMessage="1" showErrorMessage="1" sqref="X16:Z17">
      <formula1>"○"</formula1>
    </dataValidation>
    <dataValidation imeMode="halfAlpha" allowBlank="1" showInputMessage="1" showErrorMessage="1" sqref="S24:V26 J24:N26 H7:N7 D9:G9 AC9:AG9 X10:Y1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7</xdr:col>
                    <xdr:colOff>175260</xdr:colOff>
                    <xdr:row>9</xdr:row>
                    <xdr:rowOff>251460</xdr:rowOff>
                  </from>
                  <to>
                    <xdr:col>9</xdr:col>
                    <xdr:colOff>22860</xdr:colOff>
                    <xdr:row>11</xdr:row>
                    <xdr:rowOff>22860</xdr:rowOff>
                  </to>
                </anchor>
              </controlPr>
            </control>
          </mc:Choice>
        </mc:AlternateContent>
        <mc:AlternateContent xmlns:mc="http://schemas.openxmlformats.org/markup-compatibility/2006">
          <mc:Choice Requires="x14">
            <control shapeId="95234" r:id="rId5" name="Check Box 2">
              <controlPr defaultSize="0" autoFill="0" autoLine="0" autoPict="0">
                <anchor moveWithCells="1">
                  <from>
                    <xdr:col>23</xdr:col>
                    <xdr:colOff>121920</xdr:colOff>
                    <xdr:row>9</xdr:row>
                    <xdr:rowOff>251460</xdr:rowOff>
                  </from>
                  <to>
                    <xdr:col>25</xdr:col>
                    <xdr:colOff>7620</xdr:colOff>
                    <xdr:row>11</xdr:row>
                    <xdr:rowOff>22860</xdr:rowOff>
                  </to>
                </anchor>
              </controlPr>
            </control>
          </mc:Choice>
        </mc:AlternateContent>
        <mc:AlternateContent xmlns:mc="http://schemas.openxmlformats.org/markup-compatibility/2006">
          <mc:Choice Requires="x14">
            <control shapeId="95235" r:id="rId6" name="Check Box 3">
              <controlPr defaultSize="0" autoFill="0" autoLine="0" autoPict="0">
                <anchor moveWithCells="1">
                  <from>
                    <xdr:col>7</xdr:col>
                    <xdr:colOff>175260</xdr:colOff>
                    <xdr:row>10</xdr:row>
                    <xdr:rowOff>220980</xdr:rowOff>
                  </from>
                  <to>
                    <xdr:col>9</xdr:col>
                    <xdr:colOff>22860</xdr:colOff>
                    <xdr:row>12</xdr:row>
                    <xdr:rowOff>22860</xdr:rowOff>
                  </to>
                </anchor>
              </controlPr>
            </control>
          </mc:Choice>
        </mc:AlternateContent>
        <mc:AlternateContent xmlns:mc="http://schemas.openxmlformats.org/markup-compatibility/2006">
          <mc:Choice Requires="x14">
            <control shapeId="95236" r:id="rId7" name="Check Box 4">
              <controlPr defaultSize="0" autoFill="0" autoLine="0" autoPict="0">
                <anchor moveWithCells="1">
                  <from>
                    <xdr:col>23</xdr:col>
                    <xdr:colOff>121920</xdr:colOff>
                    <xdr:row>10</xdr:row>
                    <xdr:rowOff>220980</xdr:rowOff>
                  </from>
                  <to>
                    <xdr:col>25</xdr:col>
                    <xdr:colOff>7620</xdr:colOff>
                    <xdr:row>12</xdr:row>
                    <xdr:rowOff>7620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62"/>
  <sheetViews>
    <sheetView showGridLines="0" showZeros="0" view="pageBreakPreview" zoomScale="130" zoomScaleNormal="160" zoomScaleSheetLayoutView="130" workbookViewId="0">
      <selection activeCell="CG35" sqref="CG35"/>
    </sheetView>
  </sheetViews>
  <sheetFormatPr defaultColWidth="2.21875" defaultRowHeight="13.2"/>
  <cols>
    <col min="1" max="1" width="2.21875" style="3" customWidth="1"/>
    <col min="2" max="7" width="2.21875" style="3"/>
    <col min="8" max="19" width="2.44140625" style="3" bestFit="1" customWidth="1"/>
    <col min="20" max="40" width="2.21875" style="3"/>
    <col min="41" max="47" width="2.21875" style="3" hidden="1" customWidth="1"/>
    <col min="48" max="49" width="2.21875" style="3"/>
    <col min="50" max="72" width="0" style="3" hidden="1" customWidth="1"/>
    <col min="73" max="78" width="2.21875" style="3"/>
    <col min="79" max="79" width="49.109375" style="3" hidden="1" customWidth="1"/>
    <col min="80" max="84" width="8.109375" style="3" hidden="1" customWidth="1"/>
    <col min="85" max="87" width="8.109375" style="3" customWidth="1"/>
    <col min="88" max="16384" width="2.21875" style="3"/>
  </cols>
  <sheetData>
    <row r="1" spans="1:84">
      <c r="A1" s="3" t="s">
        <v>160</v>
      </c>
    </row>
    <row r="2" spans="1:84" ht="3" customHeight="1"/>
    <row r="3" spans="1:84">
      <c r="A3" s="365" t="s">
        <v>141</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7"/>
      <c r="CA3" s="14"/>
      <c r="CB3" s="15" t="s">
        <v>60</v>
      </c>
      <c r="CC3" s="14"/>
      <c r="CD3" s="14"/>
      <c r="CE3" s="15" t="s">
        <v>63</v>
      </c>
      <c r="CF3" s="14"/>
    </row>
    <row r="4" spans="1:84" ht="4.5"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CA4" s="14"/>
      <c r="CB4" s="15" t="s">
        <v>62</v>
      </c>
      <c r="CC4" s="15"/>
      <c r="CD4" s="15" t="s">
        <v>70</v>
      </c>
      <c r="CE4" s="15" t="s">
        <v>62</v>
      </c>
      <c r="CF4" s="14"/>
    </row>
    <row r="5" spans="1:84">
      <c r="A5" s="356" t="s">
        <v>71</v>
      </c>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8"/>
      <c r="CA5" t="s">
        <v>25</v>
      </c>
      <c r="CB5" s="6">
        <v>892</v>
      </c>
      <c r="CC5" t="s">
        <v>58</v>
      </c>
      <c r="CD5"/>
      <c r="CE5" s="6">
        <v>200</v>
      </c>
      <c r="CF5" t="s">
        <v>58</v>
      </c>
    </row>
    <row r="6" spans="1:84" ht="4.5" customHeight="1">
      <c r="A6" s="199"/>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CA6" t="s">
        <v>26</v>
      </c>
      <c r="CB6" s="6">
        <v>1137</v>
      </c>
      <c r="CC6" t="s">
        <v>58</v>
      </c>
      <c r="CD6"/>
      <c r="CE6" s="6">
        <v>200</v>
      </c>
      <c r="CF6" t="s">
        <v>58</v>
      </c>
    </row>
    <row r="7" spans="1:84" ht="17.25" customHeight="1">
      <c r="A7" s="281" t="s">
        <v>41</v>
      </c>
      <c r="B7" s="282"/>
      <c r="C7" s="282"/>
      <c r="D7" s="282"/>
      <c r="E7" s="282"/>
      <c r="F7" s="282"/>
      <c r="G7" s="283"/>
      <c r="H7" s="375"/>
      <c r="I7" s="376"/>
      <c r="J7" s="376"/>
      <c r="K7" s="376"/>
      <c r="L7" s="376"/>
      <c r="M7" s="376"/>
      <c r="N7" s="377"/>
      <c r="O7" s="281" t="s">
        <v>72</v>
      </c>
      <c r="P7" s="282"/>
      <c r="Q7" s="282"/>
      <c r="R7" s="282"/>
      <c r="S7" s="283"/>
      <c r="T7" s="378"/>
      <c r="U7" s="345"/>
      <c r="V7" s="345"/>
      <c r="W7" s="345"/>
      <c r="X7" s="345"/>
      <c r="Y7" s="345"/>
      <c r="Z7" s="345"/>
      <c r="AA7" s="345"/>
      <c r="AB7" s="345"/>
      <c r="AC7" s="345"/>
      <c r="AD7" s="345"/>
      <c r="AE7" s="345"/>
      <c r="AF7" s="345"/>
      <c r="AG7" s="345"/>
      <c r="AH7" s="345"/>
      <c r="AI7" s="345"/>
      <c r="AJ7" s="345"/>
      <c r="AK7" s="345"/>
      <c r="AL7" s="345"/>
      <c r="AM7" s="379"/>
      <c r="CA7" t="s">
        <v>27</v>
      </c>
      <c r="CB7" s="6">
        <v>1480</v>
      </c>
      <c r="CC7" t="s">
        <v>58</v>
      </c>
      <c r="CD7"/>
      <c r="CE7" s="6">
        <v>200</v>
      </c>
      <c r="CF7" t="s">
        <v>58</v>
      </c>
    </row>
    <row r="8" spans="1:84">
      <c r="A8" s="368" t="s">
        <v>73</v>
      </c>
      <c r="B8" s="369"/>
      <c r="C8" s="370"/>
      <c r="D8" s="281" t="s">
        <v>120</v>
      </c>
      <c r="E8" s="282"/>
      <c r="F8" s="282"/>
      <c r="G8" s="283"/>
      <c r="H8" s="281" t="s">
        <v>74</v>
      </c>
      <c r="I8" s="282"/>
      <c r="J8" s="282"/>
      <c r="K8" s="283"/>
      <c r="L8" s="281" t="s">
        <v>75</v>
      </c>
      <c r="M8" s="282"/>
      <c r="N8" s="282"/>
      <c r="O8" s="282"/>
      <c r="P8" s="282"/>
      <c r="Q8" s="282"/>
      <c r="R8" s="282"/>
      <c r="S8" s="282"/>
      <c r="T8" s="282"/>
      <c r="U8" s="282"/>
      <c r="V8" s="282"/>
      <c r="W8" s="282"/>
      <c r="X8" s="282"/>
      <c r="Y8" s="283"/>
      <c r="Z8" s="368" t="s">
        <v>76</v>
      </c>
      <c r="AA8" s="369"/>
      <c r="AB8" s="370"/>
      <c r="AC8" s="281" t="s">
        <v>3</v>
      </c>
      <c r="AD8" s="282"/>
      <c r="AE8" s="282"/>
      <c r="AF8" s="282"/>
      <c r="AG8" s="282"/>
      <c r="AH8" s="383" t="s">
        <v>78</v>
      </c>
      <c r="AI8" s="350"/>
      <c r="AJ8" s="350"/>
      <c r="AK8" s="350"/>
      <c r="AL8" s="350"/>
      <c r="AM8" s="351"/>
      <c r="AV8" s="4"/>
      <c r="CA8" s="2" t="s">
        <v>40</v>
      </c>
      <c r="CB8" s="6">
        <v>384</v>
      </c>
      <c r="CC8" t="s">
        <v>58</v>
      </c>
      <c r="CD8"/>
      <c r="CE8" s="6">
        <v>200</v>
      </c>
      <c r="CF8" t="s">
        <v>58</v>
      </c>
    </row>
    <row r="9" spans="1:84" ht="17.25" customHeight="1">
      <c r="A9" s="371"/>
      <c r="B9" s="372"/>
      <c r="C9" s="373"/>
      <c r="D9" s="380"/>
      <c r="E9" s="381"/>
      <c r="F9" s="381"/>
      <c r="G9" s="382"/>
      <c r="H9" s="374" t="s">
        <v>142</v>
      </c>
      <c r="I9" s="269"/>
      <c r="J9" s="269"/>
      <c r="K9" s="270"/>
      <c r="L9" s="298"/>
      <c r="M9" s="299"/>
      <c r="N9" s="299"/>
      <c r="O9" s="299"/>
      <c r="P9" s="299"/>
      <c r="Q9" s="299"/>
      <c r="R9" s="299"/>
      <c r="S9" s="299"/>
      <c r="T9" s="299"/>
      <c r="U9" s="299"/>
      <c r="V9" s="299"/>
      <c r="W9" s="299"/>
      <c r="X9" s="299"/>
      <c r="Y9" s="339"/>
      <c r="Z9" s="371"/>
      <c r="AA9" s="372"/>
      <c r="AB9" s="373"/>
      <c r="AC9" s="298"/>
      <c r="AD9" s="299"/>
      <c r="AE9" s="299"/>
      <c r="AF9" s="299"/>
      <c r="AG9" s="339"/>
      <c r="AH9" s="384"/>
      <c r="AI9" s="385"/>
      <c r="AJ9" s="385"/>
      <c r="AK9" s="385"/>
      <c r="AL9" s="385"/>
      <c r="AM9" s="386"/>
      <c r="CA9" t="s">
        <v>4</v>
      </c>
      <c r="CB9" s="6">
        <v>375</v>
      </c>
      <c r="CC9" t="s">
        <v>58</v>
      </c>
      <c r="CD9"/>
      <c r="CE9" s="6">
        <v>200</v>
      </c>
      <c r="CF9" t="s">
        <v>58</v>
      </c>
    </row>
    <row r="10" spans="1:84" s="4" customFormat="1" ht="20.25" customHeight="1">
      <c r="A10" s="335" t="s">
        <v>121</v>
      </c>
      <c r="B10" s="336"/>
      <c r="C10" s="336"/>
      <c r="D10" s="336"/>
      <c r="E10" s="336"/>
      <c r="F10" s="336"/>
      <c r="G10" s="336"/>
      <c r="H10" s="362"/>
      <c r="I10" s="363"/>
      <c r="J10" s="363"/>
      <c r="K10" s="363"/>
      <c r="L10" s="363"/>
      <c r="M10" s="363"/>
      <c r="N10" s="363"/>
      <c r="O10" s="363"/>
      <c r="P10" s="363"/>
      <c r="Q10" s="364"/>
      <c r="R10" s="359" t="s">
        <v>122</v>
      </c>
      <c r="S10" s="360"/>
      <c r="T10" s="360"/>
      <c r="U10" s="360"/>
      <c r="V10" s="360"/>
      <c r="W10" s="361"/>
      <c r="X10" s="337"/>
      <c r="Y10" s="338"/>
      <c r="Z10" s="349" t="s">
        <v>57</v>
      </c>
      <c r="AA10" s="350"/>
      <c r="AB10" s="351"/>
      <c r="AC10" s="345"/>
      <c r="AD10" s="345"/>
      <c r="AE10" s="324" t="s">
        <v>42</v>
      </c>
      <c r="AF10" s="325"/>
      <c r="AG10" s="346" t="s">
        <v>91</v>
      </c>
      <c r="AH10" s="347"/>
      <c r="AI10" s="348"/>
      <c r="AJ10" s="345"/>
      <c r="AK10" s="345"/>
      <c r="AL10" s="324" t="s">
        <v>42</v>
      </c>
      <c r="AM10" s="325"/>
      <c r="AP10" s="340"/>
      <c r="AQ10" s="340"/>
      <c r="AR10" s="340"/>
      <c r="AS10" s="340"/>
      <c r="AT10" s="340"/>
      <c r="AU10" s="340"/>
      <c r="CA10" t="s">
        <v>28</v>
      </c>
      <c r="CB10" s="6">
        <v>939</v>
      </c>
      <c r="CC10" t="s">
        <v>58</v>
      </c>
      <c r="CD10"/>
      <c r="CE10" s="6">
        <v>200</v>
      </c>
      <c r="CF10" t="s">
        <v>58</v>
      </c>
    </row>
    <row r="11" spans="1:84" s="4" customFormat="1" ht="18" customHeight="1">
      <c r="A11" s="352" t="s">
        <v>22</v>
      </c>
      <c r="B11" s="305"/>
      <c r="C11" s="305"/>
      <c r="D11" s="305"/>
      <c r="E11" s="305"/>
      <c r="F11" s="305"/>
      <c r="G11" s="305"/>
      <c r="H11" s="306"/>
      <c r="I11" s="9"/>
      <c r="J11" s="39" t="s">
        <v>50</v>
      </c>
      <c r="K11" s="40"/>
      <c r="L11" s="41"/>
      <c r="M11" s="41"/>
      <c r="N11" s="41"/>
      <c r="O11" s="41"/>
      <c r="P11" s="41"/>
      <c r="Q11" s="41"/>
      <c r="R11" s="41"/>
      <c r="S11" s="41"/>
      <c r="T11" s="41"/>
      <c r="U11" s="41"/>
      <c r="V11" s="41"/>
      <c r="W11" s="41"/>
      <c r="X11" s="41"/>
      <c r="Y11" s="9"/>
      <c r="Z11" s="39" t="s">
        <v>65</v>
      </c>
      <c r="AA11" s="40"/>
      <c r="AB11" s="41"/>
      <c r="AC11" s="41"/>
      <c r="AD11" s="41"/>
      <c r="AE11" s="41"/>
      <c r="AF11" s="41"/>
      <c r="AG11" s="41"/>
      <c r="AH11" s="41"/>
      <c r="AI11" s="41"/>
      <c r="AJ11" s="41"/>
      <c r="AK11" s="41"/>
      <c r="AL11" s="41"/>
      <c r="AM11" s="45"/>
      <c r="CA11" t="s">
        <v>29</v>
      </c>
      <c r="CB11" s="6">
        <v>1181</v>
      </c>
      <c r="CC11" t="s">
        <v>58</v>
      </c>
      <c r="CD11"/>
      <c r="CE11" s="6">
        <v>200</v>
      </c>
      <c r="CF11" t="s">
        <v>58</v>
      </c>
    </row>
    <row r="12" spans="1:84" s="4" customFormat="1" ht="18" customHeight="1">
      <c r="A12" s="353"/>
      <c r="B12" s="308"/>
      <c r="C12" s="308"/>
      <c r="D12" s="308"/>
      <c r="E12" s="308"/>
      <c r="F12" s="308"/>
      <c r="G12" s="308"/>
      <c r="H12" s="309"/>
      <c r="I12" s="13"/>
      <c r="J12" s="42" t="s">
        <v>69</v>
      </c>
      <c r="K12" s="43"/>
      <c r="L12" s="44"/>
      <c r="M12" s="44"/>
      <c r="N12" s="44"/>
      <c r="O12" s="44"/>
      <c r="P12" s="44"/>
      <c r="Q12" s="44"/>
      <c r="R12" s="44"/>
      <c r="S12" s="44"/>
      <c r="T12" s="44"/>
      <c r="U12" s="43"/>
      <c r="V12" s="44"/>
      <c r="W12" s="44"/>
      <c r="X12" s="44"/>
      <c r="Y12" s="8"/>
      <c r="Z12" s="46" t="s">
        <v>68</v>
      </c>
      <c r="AA12" s="43"/>
      <c r="AB12" s="44"/>
      <c r="AC12" s="44"/>
      <c r="AD12" s="44"/>
      <c r="AE12" s="44"/>
      <c r="AF12" s="44"/>
      <c r="AG12" s="44"/>
      <c r="AH12" s="44"/>
      <c r="AI12" s="44"/>
      <c r="AJ12" s="44"/>
      <c r="AK12" s="44"/>
      <c r="AL12" s="44"/>
      <c r="AM12" s="47"/>
      <c r="CA12" t="s">
        <v>30</v>
      </c>
      <c r="CB12" s="6">
        <v>1885</v>
      </c>
      <c r="CC12" t="s">
        <v>58</v>
      </c>
      <c r="CD12"/>
      <c r="CE12" s="6">
        <v>200</v>
      </c>
      <c r="CF12" t="s">
        <v>58</v>
      </c>
    </row>
    <row r="13" spans="1:84" s="4" customFormat="1" ht="6" customHeight="1">
      <c r="A13" s="151"/>
      <c r="B13" s="151"/>
      <c r="C13" s="151"/>
      <c r="D13" s="151"/>
      <c r="E13" s="151"/>
      <c r="F13" s="151"/>
      <c r="G13" s="151"/>
      <c r="H13" s="151"/>
      <c r="I13" s="40"/>
      <c r="J13" s="39"/>
      <c r="K13" s="40"/>
      <c r="L13" s="41"/>
      <c r="M13" s="41"/>
      <c r="N13" s="41"/>
      <c r="O13" s="41"/>
      <c r="P13" s="41"/>
      <c r="Q13" s="41"/>
      <c r="R13" s="41"/>
      <c r="S13" s="41"/>
      <c r="T13" s="41"/>
      <c r="U13" s="40"/>
      <c r="V13" s="41"/>
      <c r="W13" s="41"/>
      <c r="X13" s="41"/>
      <c r="Y13" s="39"/>
      <c r="Z13" s="152"/>
      <c r="AA13" s="40"/>
      <c r="AB13" s="41"/>
      <c r="AC13" s="41"/>
      <c r="AD13" s="41"/>
      <c r="AE13" s="41"/>
      <c r="AF13" s="41"/>
      <c r="AG13" s="41"/>
      <c r="AH13" s="41"/>
      <c r="AI13" s="41"/>
      <c r="AJ13" s="41"/>
      <c r="AK13" s="41"/>
      <c r="AL13" s="41"/>
      <c r="AM13" s="41"/>
      <c r="CA13" t="s">
        <v>24</v>
      </c>
      <c r="CB13" s="6">
        <f>CD13*個票8!$AC$10</f>
        <v>0</v>
      </c>
      <c r="CC13" t="s">
        <v>59</v>
      </c>
      <c r="CD13">
        <v>44</v>
      </c>
      <c r="CE13" s="6">
        <v>200</v>
      </c>
      <c r="CF13" t="s">
        <v>58</v>
      </c>
    </row>
    <row r="14" spans="1:84" s="4" customFormat="1" hidden="1">
      <c r="A14" s="314"/>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4"/>
      <c r="CA14" t="s">
        <v>21</v>
      </c>
      <c r="CB14" s="6">
        <f>CD14*個票8!$AC$10</f>
        <v>0</v>
      </c>
      <c r="CC14" t="s">
        <v>59</v>
      </c>
      <c r="CD14">
        <v>44</v>
      </c>
      <c r="CE14" s="6">
        <v>200</v>
      </c>
      <c r="CF14" t="s">
        <v>58</v>
      </c>
    </row>
    <row r="15" spans="1:84" s="4" customFormat="1" ht="3" hidden="1" customHeight="1">
      <c r="A15" s="53"/>
      <c r="B15" s="53"/>
      <c r="C15" s="53"/>
      <c r="D15" s="53"/>
      <c r="E15" s="53"/>
      <c r="F15" s="53"/>
      <c r="G15" s="53"/>
      <c r="H15" s="53"/>
      <c r="I15" s="50"/>
      <c r="J15" s="54"/>
      <c r="K15" s="49"/>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CA15" t="s">
        <v>5</v>
      </c>
      <c r="CB15" s="6">
        <v>534</v>
      </c>
      <c r="CC15" t="s">
        <v>58</v>
      </c>
      <c r="CD15"/>
      <c r="CE15" s="6">
        <v>200</v>
      </c>
      <c r="CF15" t="s">
        <v>58</v>
      </c>
    </row>
    <row r="16" spans="1:84" s="4" customFormat="1" ht="18" hidden="1" customHeight="1">
      <c r="A16" s="153"/>
      <c r="B16" s="169"/>
      <c r="C16" s="169"/>
      <c r="D16" s="169"/>
      <c r="E16" s="169"/>
      <c r="F16" s="169"/>
      <c r="G16" s="169"/>
      <c r="H16" s="169"/>
      <c r="I16" s="169"/>
      <c r="J16" s="169"/>
      <c r="K16" s="169"/>
      <c r="L16" s="169"/>
      <c r="M16" s="169"/>
      <c r="N16" s="169"/>
      <c r="O16" s="169"/>
      <c r="P16" s="169"/>
      <c r="Q16" s="169"/>
      <c r="R16" s="169"/>
      <c r="S16" s="169"/>
      <c r="T16" s="201"/>
      <c r="U16" s="201"/>
      <c r="V16" s="201"/>
      <c r="W16" s="201"/>
      <c r="X16" s="314"/>
      <c r="Y16" s="314"/>
      <c r="Z16" s="314"/>
      <c r="AA16" s="328"/>
      <c r="AB16" s="328"/>
      <c r="AC16" s="328"/>
      <c r="AD16" s="328"/>
      <c r="AE16" s="328"/>
      <c r="AF16" s="328"/>
      <c r="AG16" s="328"/>
      <c r="AH16" s="328"/>
      <c r="AI16" s="328"/>
      <c r="AJ16" s="328"/>
      <c r="AK16" s="328"/>
      <c r="AL16" s="328"/>
      <c r="AM16" s="328"/>
      <c r="CA16" t="s">
        <v>6</v>
      </c>
      <c r="CB16" s="6">
        <v>564</v>
      </c>
      <c r="CC16" t="s">
        <v>58</v>
      </c>
      <c r="CD16"/>
      <c r="CE16" s="6">
        <v>200</v>
      </c>
      <c r="CF16" t="s">
        <v>58</v>
      </c>
    </row>
    <row r="17" spans="1:84" s="4" customFormat="1" ht="18" hidden="1" customHeight="1">
      <c r="A17" s="153"/>
      <c r="B17" s="169"/>
      <c r="C17" s="169"/>
      <c r="D17" s="169"/>
      <c r="E17" s="169"/>
      <c r="F17" s="169"/>
      <c r="G17" s="169"/>
      <c r="H17" s="169"/>
      <c r="I17" s="169"/>
      <c r="J17" s="169"/>
      <c r="K17" s="169"/>
      <c r="L17" s="169"/>
      <c r="M17" s="169"/>
      <c r="N17" s="169"/>
      <c r="O17" s="169"/>
      <c r="P17" s="169"/>
      <c r="Q17" s="169"/>
      <c r="R17" s="169"/>
      <c r="S17" s="169"/>
      <c r="T17" s="155"/>
      <c r="U17" s="155"/>
      <c r="V17" s="155"/>
      <c r="W17" s="155"/>
      <c r="X17" s="314"/>
      <c r="Y17" s="314"/>
      <c r="Z17" s="314"/>
      <c r="AA17" s="328"/>
      <c r="AB17" s="328"/>
      <c r="AC17" s="328"/>
      <c r="AD17" s="328"/>
      <c r="AE17" s="328"/>
      <c r="AF17" s="328"/>
      <c r="AG17" s="328"/>
      <c r="AH17" s="328"/>
      <c r="AI17" s="328"/>
      <c r="AJ17" s="328"/>
      <c r="AK17" s="328"/>
      <c r="AL17" s="328"/>
      <c r="AM17" s="328"/>
      <c r="CA17" t="s">
        <v>7</v>
      </c>
      <c r="CB17" s="6">
        <v>518</v>
      </c>
      <c r="CC17" t="s">
        <v>58</v>
      </c>
      <c r="CD17"/>
      <c r="CE17" s="6">
        <v>200</v>
      </c>
      <c r="CF17" t="s">
        <v>58</v>
      </c>
    </row>
    <row r="18" spans="1:84" s="4" customFormat="1" ht="6" customHeight="1">
      <c r="A18" s="53"/>
      <c r="B18" s="53"/>
      <c r="C18" s="53"/>
      <c r="D18" s="53"/>
      <c r="E18" s="53"/>
      <c r="F18" s="53"/>
      <c r="G18" s="53"/>
      <c r="H18" s="53"/>
      <c r="I18" s="50"/>
      <c r="J18" s="54"/>
      <c r="K18" s="49"/>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CA18" t="s">
        <v>8</v>
      </c>
      <c r="CB18" s="6">
        <v>227</v>
      </c>
      <c r="CC18" t="s">
        <v>58</v>
      </c>
      <c r="CD18"/>
      <c r="CE18" s="6">
        <v>200</v>
      </c>
      <c r="CF18" t="s">
        <v>58</v>
      </c>
    </row>
    <row r="19" spans="1:84" s="4" customFormat="1">
      <c r="A19" s="356" t="s">
        <v>134</v>
      </c>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8"/>
      <c r="CA19" t="s">
        <v>9</v>
      </c>
      <c r="CB19" s="6">
        <v>508</v>
      </c>
      <c r="CC19" t="s">
        <v>58</v>
      </c>
      <c r="CD19"/>
      <c r="CE19" s="6">
        <v>200</v>
      </c>
      <c r="CF19" t="s">
        <v>58</v>
      </c>
    </row>
    <row r="20" spans="1:84" s="4" customFormat="1" ht="3" customHeight="1" thickBot="1">
      <c r="A20" s="53"/>
      <c r="B20" s="53"/>
      <c r="C20" s="53"/>
      <c r="D20" s="53"/>
      <c r="E20" s="53"/>
      <c r="F20" s="53"/>
      <c r="G20" s="53"/>
      <c r="H20" s="53"/>
      <c r="I20" s="50"/>
      <c r="J20" s="54"/>
      <c r="K20" s="49"/>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CA20" t="s">
        <v>10</v>
      </c>
      <c r="CB20" s="6">
        <v>204</v>
      </c>
      <c r="CC20" t="s">
        <v>58</v>
      </c>
      <c r="CD20"/>
      <c r="CE20" s="6">
        <v>200</v>
      </c>
      <c r="CF20" t="s">
        <v>58</v>
      </c>
    </row>
    <row r="21" spans="1:84" s="4" customFormat="1" ht="19.5" customHeight="1" thickBot="1">
      <c r="A21" s="55" t="s">
        <v>49</v>
      </c>
      <c r="B21" s="53"/>
      <c r="C21" s="53"/>
      <c r="D21" s="53"/>
      <c r="E21" s="53"/>
      <c r="F21" s="53"/>
      <c r="G21" s="53"/>
      <c r="H21" s="53"/>
      <c r="I21" s="111"/>
      <c r="J21" s="54"/>
      <c r="K21" s="49"/>
      <c r="L21" s="51"/>
      <c r="M21" s="51"/>
      <c r="N21" s="51"/>
      <c r="O21" s="51"/>
      <c r="P21" s="51"/>
      <c r="Q21" s="51"/>
      <c r="R21" s="51"/>
      <c r="S21" s="51"/>
      <c r="T21" s="51"/>
      <c r="U21" s="51"/>
      <c r="V21" s="51"/>
      <c r="W21" s="51"/>
      <c r="X21" s="51"/>
      <c r="Y21" s="51"/>
      <c r="Z21" s="51"/>
      <c r="AA21" s="51"/>
      <c r="AB21" s="51"/>
      <c r="AC21" s="51"/>
      <c r="AD21" s="51"/>
      <c r="AE21" s="261" t="s">
        <v>154</v>
      </c>
      <c r="AF21" s="262"/>
      <c r="AG21" s="262"/>
      <c r="AH21" s="263"/>
      <c r="AI21" s="322">
        <f>(20*M22+5*V22)*10+AE22</f>
        <v>0</v>
      </c>
      <c r="AJ21" s="323"/>
      <c r="AK21" s="323"/>
      <c r="AL21" s="320" t="s">
        <v>39</v>
      </c>
      <c r="AM21" s="321"/>
      <c r="CA21" t="s">
        <v>11</v>
      </c>
      <c r="CB21" s="6">
        <v>148</v>
      </c>
      <c r="CC21" t="s">
        <v>58</v>
      </c>
      <c r="CD21"/>
      <c r="CE21" s="6">
        <v>200</v>
      </c>
      <c r="CF21" t="s">
        <v>58</v>
      </c>
    </row>
    <row r="22" spans="1:84" s="4" customFormat="1" ht="19.5" customHeight="1">
      <c r="A22" s="202" t="s">
        <v>54</v>
      </c>
      <c r="B22" s="21"/>
      <c r="C22" s="22"/>
      <c r="D22" s="22"/>
      <c r="E22" s="22"/>
      <c r="F22" s="22"/>
      <c r="G22" s="23"/>
      <c r="H22" s="341" t="s">
        <v>55</v>
      </c>
      <c r="I22" s="342"/>
      <c r="J22" s="342"/>
      <c r="K22" s="342"/>
      <c r="L22" s="343"/>
      <c r="M22" s="344"/>
      <c r="N22" s="344"/>
      <c r="O22" s="344"/>
      <c r="P22" s="16" t="s">
        <v>42</v>
      </c>
      <c r="Q22" s="295" t="s">
        <v>139</v>
      </c>
      <c r="R22" s="296"/>
      <c r="S22" s="296"/>
      <c r="T22" s="296"/>
      <c r="U22" s="297"/>
      <c r="V22" s="344"/>
      <c r="W22" s="344"/>
      <c r="X22" s="344"/>
      <c r="Y22" s="63" t="s">
        <v>42</v>
      </c>
      <c r="Z22" s="196" t="s">
        <v>101</v>
      </c>
      <c r="AA22" s="197"/>
      <c r="AB22" s="197"/>
      <c r="AC22" s="197"/>
      <c r="AD22" s="198"/>
      <c r="AE22" s="392"/>
      <c r="AF22" s="393"/>
      <c r="AG22" s="393"/>
      <c r="AH22" s="114" t="s">
        <v>102</v>
      </c>
      <c r="AI22" s="114"/>
      <c r="AJ22" s="112"/>
      <c r="AK22" s="44"/>
      <c r="AL22" s="44"/>
      <c r="AM22" s="47"/>
      <c r="AO22" s="4">
        <f>IF(M22=0,,"有")</f>
        <v>0</v>
      </c>
      <c r="CA22" t="s">
        <v>12</v>
      </c>
      <c r="CB22" s="6">
        <v>148</v>
      </c>
      <c r="CC22" t="s">
        <v>58</v>
      </c>
      <c r="CD22"/>
      <c r="CE22" s="6">
        <v>200</v>
      </c>
      <c r="CF22" t="s">
        <v>58</v>
      </c>
    </row>
    <row r="23" spans="1:84" s="4" customFormat="1" ht="6" customHeight="1" thickBot="1">
      <c r="A23" s="53"/>
      <c r="B23" s="53"/>
      <c r="C23" s="53"/>
      <c r="D23" s="53"/>
      <c r="E23" s="53"/>
      <c r="F23" s="53"/>
      <c r="G23" s="53"/>
      <c r="H23" s="53"/>
      <c r="I23" s="50"/>
      <c r="J23" s="54"/>
      <c r="K23" s="49"/>
      <c r="L23" s="51"/>
      <c r="M23" s="51"/>
      <c r="N23" s="51"/>
      <c r="O23" s="51"/>
      <c r="P23" s="51"/>
      <c r="Q23" s="51"/>
      <c r="R23" s="51"/>
      <c r="S23" s="51"/>
      <c r="T23" s="51"/>
      <c r="U23" s="51"/>
      <c r="V23" s="51"/>
      <c r="W23" s="51"/>
      <c r="X23" s="199"/>
      <c r="Y23" s="199"/>
      <c r="Z23" s="199"/>
      <c r="AA23" s="199"/>
      <c r="AB23" s="199"/>
      <c r="AC23" s="199"/>
      <c r="AD23" s="41"/>
      <c r="AE23" s="51"/>
      <c r="AF23" s="51"/>
      <c r="AG23" s="51"/>
      <c r="AH23" s="51"/>
      <c r="AI23" s="51"/>
      <c r="AJ23" s="51"/>
      <c r="AK23" s="51"/>
      <c r="AL23" s="51"/>
      <c r="AM23" s="51"/>
      <c r="CA23" s="12" t="s">
        <v>47</v>
      </c>
      <c r="CB23" s="6">
        <v>33</v>
      </c>
      <c r="CC23" t="s">
        <v>58</v>
      </c>
      <c r="CD23"/>
      <c r="CE23" s="6">
        <v>200</v>
      </c>
      <c r="CF23" t="s">
        <v>58</v>
      </c>
    </row>
    <row r="24" spans="1:84" ht="19.5" customHeight="1" thickBot="1">
      <c r="A24" s="56" t="s">
        <v>64</v>
      </c>
      <c r="B24" s="53"/>
      <c r="C24" s="168"/>
      <c r="D24" s="53"/>
      <c r="E24" s="57"/>
      <c r="F24" s="53"/>
      <c r="G24" s="53"/>
      <c r="H24" s="53"/>
      <c r="I24" s="53"/>
      <c r="J24" s="58"/>
      <c r="K24" s="58"/>
      <c r="L24" s="58"/>
      <c r="M24" s="58"/>
      <c r="N24" s="58"/>
      <c r="O24" s="59"/>
      <c r="P24" s="60"/>
      <c r="Q24" s="61"/>
      <c r="R24" s="61"/>
      <c r="S24" s="58"/>
      <c r="T24" s="54"/>
      <c r="U24" s="58"/>
      <c r="V24" s="58"/>
      <c r="W24" s="168"/>
      <c r="X24" s="264" t="s">
        <v>90</v>
      </c>
      <c r="Y24" s="265"/>
      <c r="Z24" s="265"/>
      <c r="AA24" s="265"/>
      <c r="AB24" s="265"/>
      <c r="AC24" s="266"/>
      <c r="AD24" s="261" t="s">
        <v>155</v>
      </c>
      <c r="AE24" s="262"/>
      <c r="AF24" s="262"/>
      <c r="AG24" s="262"/>
      <c r="AH24" s="263"/>
      <c r="AI24" s="354">
        <f>MIN(X25,ROUNDDOWN(H37/1000,0))</f>
        <v>0</v>
      </c>
      <c r="AJ24" s="355"/>
      <c r="AK24" s="355"/>
      <c r="AL24" s="320" t="s">
        <v>39</v>
      </c>
      <c r="AM24" s="321"/>
      <c r="CA24" t="s">
        <v>13</v>
      </c>
      <c r="CB24" s="6">
        <v>475</v>
      </c>
      <c r="CC24" t="s">
        <v>58</v>
      </c>
      <c r="CD24"/>
      <c r="CE24" s="6">
        <v>200</v>
      </c>
      <c r="CF24" t="s">
        <v>58</v>
      </c>
    </row>
    <row r="25" spans="1:84" ht="13.8" thickBot="1">
      <c r="A25" s="56"/>
      <c r="B25" s="53"/>
      <c r="C25" s="168"/>
      <c r="D25" s="53"/>
      <c r="E25" s="57"/>
      <c r="F25" s="53"/>
      <c r="G25" s="53"/>
      <c r="H25" s="53"/>
      <c r="I25" s="53"/>
      <c r="J25" s="58"/>
      <c r="K25" s="58"/>
      <c r="L25" s="58"/>
      <c r="M25" s="58"/>
      <c r="N25" s="58"/>
      <c r="O25" s="59"/>
      <c r="P25" s="60"/>
      <c r="Q25" s="61"/>
      <c r="R25" s="61"/>
      <c r="S25" s="58"/>
      <c r="T25" s="54"/>
      <c r="U25" s="58"/>
      <c r="V25" s="58"/>
      <c r="W25" s="62"/>
      <c r="X25" s="271" t="str">
        <f>IFERROR(VLOOKUP(H10,個票8!CA5:CB39,2,FALSE),"")</f>
        <v/>
      </c>
      <c r="Y25" s="272"/>
      <c r="Z25" s="272"/>
      <c r="AA25" s="272"/>
      <c r="AB25" s="267" t="s">
        <v>39</v>
      </c>
      <c r="AC25" s="268"/>
      <c r="AD25" s="162"/>
      <c r="AE25" s="163"/>
      <c r="AF25" s="163"/>
      <c r="AG25" s="163"/>
      <c r="AH25" s="164"/>
      <c r="AI25" s="394"/>
      <c r="AJ25" s="394"/>
      <c r="AK25" s="394"/>
      <c r="AL25" s="387"/>
      <c r="AM25" s="388"/>
      <c r="AV25" s="4"/>
      <c r="AX25" s="134" t="str">
        <f>IF(X25&gt;=AI26,"○","！（補助上限額を超過しています）")</f>
        <v>○</v>
      </c>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6"/>
      <c r="CA25" t="s">
        <v>14</v>
      </c>
      <c r="CB25" s="6">
        <v>638</v>
      </c>
      <c r="CC25" t="s">
        <v>58</v>
      </c>
      <c r="CD25"/>
      <c r="CE25" s="6">
        <v>200</v>
      </c>
      <c r="CF25" t="s">
        <v>58</v>
      </c>
    </row>
    <row r="26" spans="1:84" ht="15" customHeight="1">
      <c r="A26" s="168" t="s">
        <v>79</v>
      </c>
      <c r="B26" s="53"/>
      <c r="C26" s="168"/>
      <c r="D26" s="53"/>
      <c r="E26" s="57"/>
      <c r="F26" s="53"/>
      <c r="G26" s="53"/>
      <c r="H26" s="53"/>
      <c r="I26" s="53"/>
      <c r="J26" s="58"/>
      <c r="K26" s="58"/>
      <c r="L26" s="58"/>
      <c r="M26" s="58"/>
      <c r="N26" s="58"/>
      <c r="O26" s="59"/>
      <c r="P26" s="60"/>
      <c r="Q26" s="61"/>
      <c r="R26" s="61"/>
      <c r="S26" s="58"/>
      <c r="T26" s="54"/>
      <c r="U26" s="58"/>
      <c r="V26" s="58"/>
      <c r="W26" s="62"/>
      <c r="X26" s="273"/>
      <c r="Y26" s="274"/>
      <c r="Z26" s="274"/>
      <c r="AA26" s="274"/>
      <c r="AB26" s="269"/>
      <c r="AC26" s="270"/>
      <c r="AD26" s="165"/>
      <c r="AE26" s="166"/>
      <c r="AF26" s="166"/>
      <c r="AG26" s="166"/>
      <c r="AH26" s="167"/>
      <c r="AI26" s="389">
        <f>SUM(AI24:AK25)</f>
        <v>0</v>
      </c>
      <c r="AJ26" s="389"/>
      <c r="AK26" s="389"/>
      <c r="AL26" s="390"/>
      <c r="AM26" s="391"/>
      <c r="CA26" t="s">
        <v>15</v>
      </c>
      <c r="CB26" s="6">
        <f>CD26*個票8!$AC$10</f>
        <v>0</v>
      </c>
      <c r="CC26" t="s">
        <v>59</v>
      </c>
      <c r="CD26" s="6">
        <v>38</v>
      </c>
      <c r="CE26" s="6" t="s">
        <v>61</v>
      </c>
      <c r="CF26" s="6"/>
    </row>
    <row r="27" spans="1:84" ht="15" customHeight="1">
      <c r="A27" s="281" t="s">
        <v>80</v>
      </c>
      <c r="B27" s="282"/>
      <c r="C27" s="282"/>
      <c r="D27" s="282"/>
      <c r="E27" s="282"/>
      <c r="F27" s="282"/>
      <c r="G27" s="283"/>
      <c r="H27" s="282" t="s">
        <v>158</v>
      </c>
      <c r="I27" s="282"/>
      <c r="J27" s="282"/>
      <c r="K27" s="282"/>
      <c r="L27" s="282"/>
      <c r="M27" s="281" t="s">
        <v>23</v>
      </c>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CA27" t="s">
        <v>16</v>
      </c>
      <c r="CB27" s="6">
        <f>CD27*個票8!$AC$10</f>
        <v>0</v>
      </c>
      <c r="CC27" t="s">
        <v>59</v>
      </c>
      <c r="CD27" s="6">
        <v>40</v>
      </c>
      <c r="CE27" s="6" t="s">
        <v>61</v>
      </c>
      <c r="CF27" s="6"/>
    </row>
    <row r="28" spans="1:84" ht="15" customHeight="1">
      <c r="A28" s="106" t="s">
        <v>81</v>
      </c>
      <c r="B28" s="107"/>
      <c r="C28" s="107"/>
      <c r="D28" s="107"/>
      <c r="E28" s="108"/>
      <c r="F28" s="108"/>
      <c r="G28" s="109"/>
      <c r="H28" s="294"/>
      <c r="I28" s="294"/>
      <c r="J28" s="294"/>
      <c r="K28" s="294"/>
      <c r="L28" s="294"/>
      <c r="M28" s="284"/>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6"/>
      <c r="CA28" t="s">
        <v>17</v>
      </c>
      <c r="CB28" s="6">
        <f>CD28*個票8!$AC$10</f>
        <v>0</v>
      </c>
      <c r="CC28" t="s">
        <v>59</v>
      </c>
      <c r="CD28" s="6">
        <v>38</v>
      </c>
      <c r="CE28" s="6" t="s">
        <v>61</v>
      </c>
      <c r="CF28" s="6"/>
    </row>
    <row r="29" spans="1:84" ht="15" customHeight="1">
      <c r="A29" s="64" t="s">
        <v>82</v>
      </c>
      <c r="B29" s="65"/>
      <c r="C29" s="65"/>
      <c r="D29" s="65"/>
      <c r="E29" s="66"/>
      <c r="F29" s="66"/>
      <c r="G29" s="67"/>
      <c r="H29" s="293"/>
      <c r="I29" s="293"/>
      <c r="J29" s="293"/>
      <c r="K29" s="293"/>
      <c r="L29" s="293"/>
      <c r="M29" s="287"/>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9"/>
      <c r="CA29" t="s">
        <v>18</v>
      </c>
      <c r="CB29" s="6">
        <f>CD29*個票8!$AC$10</f>
        <v>0</v>
      </c>
      <c r="CC29" t="s">
        <v>59</v>
      </c>
      <c r="CD29" s="6">
        <v>48</v>
      </c>
      <c r="CE29" s="6" t="s">
        <v>61</v>
      </c>
      <c r="CF29" s="6"/>
    </row>
    <row r="30" spans="1:84" ht="15" customHeight="1">
      <c r="A30" s="64" t="s">
        <v>83</v>
      </c>
      <c r="B30" s="65"/>
      <c r="C30" s="65"/>
      <c r="D30" s="65"/>
      <c r="E30" s="66"/>
      <c r="F30" s="66"/>
      <c r="G30" s="67"/>
      <c r="H30" s="293"/>
      <c r="I30" s="293"/>
      <c r="J30" s="293"/>
      <c r="K30" s="293"/>
      <c r="L30" s="293"/>
      <c r="M30" s="287"/>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9"/>
      <c r="CA30" t="s">
        <v>19</v>
      </c>
      <c r="CB30" s="6">
        <f>CD30*個票8!$AC$10</f>
        <v>0</v>
      </c>
      <c r="CC30" t="s">
        <v>59</v>
      </c>
      <c r="CD30" s="6">
        <v>43</v>
      </c>
      <c r="CE30" s="6" t="s">
        <v>61</v>
      </c>
      <c r="CF30" s="6"/>
    </row>
    <row r="31" spans="1:84" ht="15" customHeight="1">
      <c r="A31" s="64" t="s">
        <v>84</v>
      </c>
      <c r="B31" s="65"/>
      <c r="C31" s="65"/>
      <c r="D31" s="65"/>
      <c r="E31" s="66"/>
      <c r="F31" s="66"/>
      <c r="G31" s="67"/>
      <c r="H31" s="293"/>
      <c r="I31" s="293"/>
      <c r="J31" s="293"/>
      <c r="K31" s="293"/>
      <c r="L31" s="293"/>
      <c r="M31" s="287"/>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9"/>
      <c r="CA31" t="s">
        <v>20</v>
      </c>
      <c r="CB31" s="6">
        <f>CD31*個票8!$AC$10</f>
        <v>0</v>
      </c>
      <c r="CC31" t="s">
        <v>59</v>
      </c>
      <c r="CD31" s="6">
        <v>36</v>
      </c>
      <c r="CE31" s="6" t="s">
        <v>61</v>
      </c>
      <c r="CF31" s="6"/>
    </row>
    <row r="32" spans="1:84" ht="15" customHeight="1">
      <c r="A32" s="64" t="s">
        <v>85</v>
      </c>
      <c r="B32" s="65"/>
      <c r="C32" s="65"/>
      <c r="D32" s="65"/>
      <c r="E32" s="66"/>
      <c r="F32" s="66"/>
      <c r="G32" s="67"/>
      <c r="H32" s="293"/>
      <c r="I32" s="293"/>
      <c r="J32" s="293"/>
      <c r="K32" s="293"/>
      <c r="L32" s="293"/>
      <c r="M32" s="287"/>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9"/>
      <c r="CA32" t="s">
        <v>31</v>
      </c>
      <c r="CB32" s="6">
        <f>CD32*個票8!$AC$10</f>
        <v>0</v>
      </c>
      <c r="CC32" t="s">
        <v>59</v>
      </c>
      <c r="CD32" s="6">
        <v>37</v>
      </c>
      <c r="CE32" s="6" t="s">
        <v>61</v>
      </c>
      <c r="CF32" s="6"/>
    </row>
    <row r="33" spans="1:84" ht="15" customHeight="1">
      <c r="A33" s="64" t="s">
        <v>86</v>
      </c>
      <c r="B33" s="65"/>
      <c r="C33" s="65"/>
      <c r="D33" s="65"/>
      <c r="E33" s="66"/>
      <c r="F33" s="66"/>
      <c r="G33" s="67"/>
      <c r="H33" s="293"/>
      <c r="I33" s="293"/>
      <c r="J33" s="293"/>
      <c r="K33" s="293"/>
      <c r="L33" s="293"/>
      <c r="M33" s="287"/>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9"/>
      <c r="AV33" s="4"/>
      <c r="CA33" t="s">
        <v>32</v>
      </c>
      <c r="CB33" s="6">
        <f>CD33*個票8!$AC$10</f>
        <v>0</v>
      </c>
      <c r="CC33" t="s">
        <v>59</v>
      </c>
      <c r="CD33" s="6">
        <v>35</v>
      </c>
      <c r="CE33" s="6" t="s">
        <v>61</v>
      </c>
      <c r="CF33" s="6"/>
    </row>
    <row r="34" spans="1:84" ht="15" customHeight="1">
      <c r="A34" s="64" t="s">
        <v>87</v>
      </c>
      <c r="B34" s="65"/>
      <c r="C34" s="65"/>
      <c r="D34" s="65"/>
      <c r="E34" s="66"/>
      <c r="F34" s="66"/>
      <c r="G34" s="67"/>
      <c r="H34" s="293"/>
      <c r="I34" s="293"/>
      <c r="J34" s="293"/>
      <c r="K34" s="293"/>
      <c r="L34" s="293"/>
      <c r="M34" s="287"/>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9"/>
      <c r="CA34" t="s">
        <v>33</v>
      </c>
      <c r="CB34" s="6">
        <f>CD34*個票8!$AC$10</f>
        <v>0</v>
      </c>
      <c r="CC34" t="s">
        <v>59</v>
      </c>
      <c r="CD34" s="6">
        <v>37</v>
      </c>
      <c r="CE34" s="6" t="s">
        <v>61</v>
      </c>
      <c r="CF34" s="6"/>
    </row>
    <row r="35" spans="1:84" ht="15" customHeight="1">
      <c r="A35" s="64" t="s">
        <v>88</v>
      </c>
      <c r="B35" s="68"/>
      <c r="C35" s="68"/>
      <c r="D35" s="68"/>
      <c r="E35" s="68"/>
      <c r="F35" s="68"/>
      <c r="G35" s="69"/>
      <c r="H35" s="293"/>
      <c r="I35" s="293"/>
      <c r="J35" s="293"/>
      <c r="K35" s="293"/>
      <c r="L35" s="293"/>
      <c r="M35" s="287"/>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9"/>
      <c r="CA35" t="s">
        <v>34</v>
      </c>
      <c r="CB35" s="6">
        <f>CD35*個票8!$AC$10</f>
        <v>0</v>
      </c>
      <c r="CC35" t="s">
        <v>59</v>
      </c>
      <c r="CD35" s="6">
        <v>35</v>
      </c>
      <c r="CE35" s="6" t="s">
        <v>61</v>
      </c>
      <c r="CF35" s="6"/>
    </row>
    <row r="36" spans="1:84" ht="15" customHeight="1">
      <c r="A36" s="70" t="s">
        <v>89</v>
      </c>
      <c r="B36" s="71"/>
      <c r="C36" s="71"/>
      <c r="D36" s="71"/>
      <c r="E36" s="72"/>
      <c r="F36" s="72"/>
      <c r="G36" s="73"/>
      <c r="H36" s="280"/>
      <c r="I36" s="280"/>
      <c r="J36" s="280"/>
      <c r="K36" s="280"/>
      <c r="L36" s="280"/>
      <c r="M36" s="290"/>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2"/>
      <c r="CA36" t="s">
        <v>35</v>
      </c>
      <c r="CB36" s="6">
        <f>CD36*個票8!$AC$10</f>
        <v>0</v>
      </c>
      <c r="CC36" t="s">
        <v>59</v>
      </c>
      <c r="CD36" s="6">
        <v>37</v>
      </c>
      <c r="CE36" s="6" t="s">
        <v>61</v>
      </c>
      <c r="CF36" s="6"/>
    </row>
    <row r="37" spans="1:84" ht="15" customHeight="1">
      <c r="A37" s="74" t="s">
        <v>46</v>
      </c>
      <c r="B37" s="75"/>
      <c r="C37" s="75"/>
      <c r="D37" s="75"/>
      <c r="E37" s="75"/>
      <c r="F37" s="75"/>
      <c r="G37" s="76"/>
      <c r="H37" s="275">
        <f>SUM(H28:L36)</f>
        <v>0</v>
      </c>
      <c r="I37" s="275"/>
      <c r="J37" s="275"/>
      <c r="K37" s="275"/>
      <c r="L37" s="276"/>
      <c r="M37" s="277"/>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9"/>
      <c r="CA37" t="s">
        <v>36</v>
      </c>
      <c r="CB37" s="6">
        <f>CD37*個票8!$AC$10</f>
        <v>0</v>
      </c>
      <c r="CC37" t="s">
        <v>59</v>
      </c>
      <c r="CD37" s="6">
        <v>35</v>
      </c>
      <c r="CE37" s="6" t="s">
        <v>61</v>
      </c>
      <c r="CF37" s="6"/>
    </row>
    <row r="38" spans="1:84" ht="6" customHeight="1" thickBot="1">
      <c r="A38" s="77"/>
      <c r="B38" s="77"/>
      <c r="C38" s="77"/>
      <c r="D38" s="77"/>
      <c r="E38" s="78"/>
      <c r="F38" s="78"/>
      <c r="G38" s="78"/>
      <c r="H38" s="78"/>
      <c r="I38" s="78"/>
      <c r="J38" s="79"/>
      <c r="K38" s="79"/>
      <c r="L38" s="79"/>
      <c r="M38" s="79"/>
      <c r="N38" s="79"/>
      <c r="O38" s="80"/>
      <c r="P38" s="80"/>
      <c r="Q38" s="80"/>
      <c r="R38" s="80"/>
      <c r="S38" s="80"/>
      <c r="T38" s="80"/>
      <c r="U38" s="80"/>
      <c r="V38" s="80"/>
      <c r="W38" s="80"/>
      <c r="X38" s="80"/>
      <c r="Y38" s="80"/>
      <c r="Z38" s="80"/>
      <c r="AA38" s="80"/>
      <c r="AB38" s="80"/>
      <c r="AC38" s="80"/>
      <c r="AD38" s="80"/>
      <c r="AE38" s="80"/>
      <c r="AF38" s="80"/>
      <c r="AG38" s="80"/>
      <c r="AH38" s="88"/>
      <c r="AI38" s="80"/>
      <c r="AJ38" s="80"/>
      <c r="AK38" s="80"/>
      <c r="AL38" s="80"/>
      <c r="AM38" s="80"/>
      <c r="CA38" t="s">
        <v>37</v>
      </c>
      <c r="CB38" s="6">
        <f>CD38*個票8!$AC$10</f>
        <v>0</v>
      </c>
      <c r="CC38" t="s">
        <v>59</v>
      </c>
      <c r="CD38" s="6">
        <v>37</v>
      </c>
      <c r="CE38" s="6" t="s">
        <v>61</v>
      </c>
      <c r="CF38" s="6"/>
    </row>
    <row r="39" spans="1:84" s="4" customFormat="1" ht="19.5" customHeight="1" thickBot="1">
      <c r="A39" s="55" t="s">
        <v>66</v>
      </c>
      <c r="B39" s="53"/>
      <c r="C39" s="53"/>
      <c r="D39" s="53"/>
      <c r="E39" s="53"/>
      <c r="F39" s="53"/>
      <c r="G39" s="53"/>
      <c r="H39" s="53"/>
      <c r="I39" s="50"/>
      <c r="J39" s="54"/>
      <c r="K39" s="49"/>
      <c r="L39" s="51"/>
      <c r="M39" s="51"/>
      <c r="N39" s="51"/>
      <c r="O39" s="51"/>
      <c r="P39" s="51"/>
      <c r="Q39" s="51"/>
      <c r="R39" s="51"/>
      <c r="S39" s="51"/>
      <c r="T39" s="51"/>
      <c r="U39" s="51"/>
      <c r="V39" s="51"/>
      <c r="W39" s="51"/>
      <c r="X39" s="51"/>
      <c r="Y39" s="51"/>
      <c r="Z39" s="51"/>
      <c r="AA39" s="51"/>
      <c r="AB39" s="51"/>
      <c r="AC39" s="51"/>
      <c r="AD39" s="51"/>
      <c r="AE39" s="261" t="s">
        <v>157</v>
      </c>
      <c r="AF39" s="262"/>
      <c r="AG39" s="262"/>
      <c r="AH39" s="263"/>
      <c r="AI39" s="329">
        <f>ROUNDDOWN(IFERROR(IF(H10="居宅介護支援事業所",(X42*AI42+X43*AI43+X44*AI44+X45*AI45)/1000,(X40*AI40+X41*AI41)/1000),""),0)</f>
        <v>0</v>
      </c>
      <c r="AJ39" s="330"/>
      <c r="AK39" s="330"/>
      <c r="AL39" s="320" t="s">
        <v>39</v>
      </c>
      <c r="AM39" s="321"/>
      <c r="CA39" t="s">
        <v>38</v>
      </c>
      <c r="CB39" s="6">
        <f>CD39*個票8!$AC$10</f>
        <v>0</v>
      </c>
      <c r="CC39" t="s">
        <v>59</v>
      </c>
      <c r="CD39" s="6">
        <v>35</v>
      </c>
      <c r="CE39" s="6" t="s">
        <v>61</v>
      </c>
      <c r="CF39" s="6"/>
    </row>
    <row r="40" spans="1:84" s="4" customFormat="1" ht="15.75" customHeight="1">
      <c r="A40" s="304" t="s">
        <v>119</v>
      </c>
      <c r="B40" s="305"/>
      <c r="C40" s="305"/>
      <c r="D40" s="305"/>
      <c r="E40" s="305"/>
      <c r="F40" s="305"/>
      <c r="G40" s="305"/>
      <c r="H40" s="305"/>
      <c r="I40" s="305"/>
      <c r="J40" s="306"/>
      <c r="K40" s="196" t="s">
        <v>114</v>
      </c>
      <c r="L40" s="198"/>
      <c r="M40" s="24"/>
      <c r="N40" s="197"/>
      <c r="O40" s="197"/>
      <c r="P40" s="197"/>
      <c r="Q40" s="28"/>
      <c r="R40" s="197"/>
      <c r="S40" s="197"/>
      <c r="T40" s="197"/>
      <c r="U40" s="197"/>
      <c r="V40" s="197"/>
      <c r="W40" s="27"/>
      <c r="X40" s="303">
        <f>IF($H$10="介護予防・生活支援サービス事業の事業者","",1500)</f>
        <v>1500</v>
      </c>
      <c r="Y40" s="303"/>
      <c r="Z40" s="303"/>
      <c r="AA40" s="300" t="s">
        <v>52</v>
      </c>
      <c r="AB40" s="301"/>
      <c r="AC40" s="295" t="s">
        <v>53</v>
      </c>
      <c r="AD40" s="296"/>
      <c r="AE40" s="296"/>
      <c r="AF40" s="296"/>
      <c r="AG40" s="296"/>
      <c r="AH40" s="297"/>
      <c r="AI40" s="298"/>
      <c r="AJ40" s="299"/>
      <c r="AK40" s="299"/>
      <c r="AL40" s="395" t="s">
        <v>42</v>
      </c>
      <c r="AM40" s="396"/>
      <c r="CA40" t="s">
        <v>103</v>
      </c>
      <c r="CB40"/>
      <c r="CC40"/>
      <c r="CD40"/>
      <c r="CE40"/>
      <c r="CF40"/>
    </row>
    <row r="41" spans="1:84" s="4" customFormat="1" ht="15.75" customHeight="1">
      <c r="A41" s="307"/>
      <c r="B41" s="308"/>
      <c r="C41" s="308"/>
      <c r="D41" s="308"/>
      <c r="E41" s="308"/>
      <c r="F41" s="308"/>
      <c r="G41" s="308"/>
      <c r="H41" s="308"/>
      <c r="I41" s="308"/>
      <c r="J41" s="309"/>
      <c r="K41" s="196" t="s">
        <v>115</v>
      </c>
      <c r="L41" s="198"/>
      <c r="M41" s="24"/>
      <c r="N41" s="197"/>
      <c r="O41" s="197"/>
      <c r="P41" s="197"/>
      <c r="Q41" s="28"/>
      <c r="R41" s="197"/>
      <c r="S41" s="197"/>
      <c r="T41" s="197"/>
      <c r="U41" s="197"/>
      <c r="V41" s="197"/>
      <c r="W41" s="27"/>
      <c r="X41" s="303">
        <f>IF($H$10="介護予防・生活支援サービス事業の事業者","",3000)</f>
        <v>3000</v>
      </c>
      <c r="Y41" s="303"/>
      <c r="Z41" s="303"/>
      <c r="AA41" s="300" t="s">
        <v>52</v>
      </c>
      <c r="AB41" s="301"/>
      <c r="AC41" s="295" t="s">
        <v>53</v>
      </c>
      <c r="AD41" s="296"/>
      <c r="AE41" s="296"/>
      <c r="AF41" s="296"/>
      <c r="AG41" s="296"/>
      <c r="AH41" s="297"/>
      <c r="AI41" s="298"/>
      <c r="AJ41" s="299"/>
      <c r="AK41" s="299"/>
      <c r="AL41" s="326" t="s">
        <v>42</v>
      </c>
      <c r="AM41" s="327"/>
    </row>
    <row r="42" spans="1:84" s="4" customFormat="1" ht="15.75" customHeight="1">
      <c r="A42" s="131"/>
      <c r="B42" s="397" t="s">
        <v>116</v>
      </c>
      <c r="C42" s="398"/>
      <c r="D42" s="398"/>
      <c r="E42" s="398"/>
      <c r="F42" s="398"/>
      <c r="G42" s="398"/>
      <c r="H42" s="398"/>
      <c r="I42" s="398"/>
      <c r="J42" s="399"/>
      <c r="K42" s="200" t="s">
        <v>114</v>
      </c>
      <c r="L42" s="200"/>
      <c r="M42" s="129"/>
      <c r="N42" s="129"/>
      <c r="O42" s="130"/>
      <c r="P42" s="130"/>
      <c r="Q42" s="200"/>
      <c r="R42" s="200"/>
      <c r="S42" s="200"/>
      <c r="T42" s="200"/>
      <c r="U42" s="200"/>
      <c r="V42" s="200"/>
      <c r="W42" s="128"/>
      <c r="X42" s="303">
        <f>IF($H$10="介護予防・生活支援サービス事業の事業者","",1500)</f>
        <v>1500</v>
      </c>
      <c r="Y42" s="303"/>
      <c r="Z42" s="303"/>
      <c r="AA42" s="300" t="s">
        <v>52</v>
      </c>
      <c r="AB42" s="301"/>
      <c r="AC42" s="295" t="s">
        <v>53</v>
      </c>
      <c r="AD42" s="296"/>
      <c r="AE42" s="296"/>
      <c r="AF42" s="296"/>
      <c r="AG42" s="296"/>
      <c r="AH42" s="297"/>
      <c r="AI42" s="298"/>
      <c r="AJ42" s="299"/>
      <c r="AK42" s="299"/>
      <c r="AL42" s="324" t="s">
        <v>42</v>
      </c>
      <c r="AM42" s="325"/>
    </row>
    <row r="43" spans="1:84" s="4" customFormat="1" ht="15.75" customHeight="1">
      <c r="A43" s="126"/>
      <c r="B43" s="400"/>
      <c r="C43" s="401"/>
      <c r="D43" s="401"/>
      <c r="E43" s="401"/>
      <c r="F43" s="401"/>
      <c r="G43" s="401"/>
      <c r="H43" s="401"/>
      <c r="I43" s="401"/>
      <c r="J43" s="402"/>
      <c r="K43" s="26" t="s">
        <v>117</v>
      </c>
      <c r="L43" s="26"/>
      <c r="M43" s="26"/>
      <c r="N43" s="26"/>
      <c r="O43" s="18"/>
      <c r="P43" s="18"/>
      <c r="Q43" s="17"/>
      <c r="R43" s="17"/>
      <c r="S43" s="17"/>
      <c r="T43" s="17"/>
      <c r="U43" s="17"/>
      <c r="V43" s="17"/>
      <c r="W43" s="19"/>
      <c r="X43" s="303">
        <f>IF($H$10="介護予防・生活支援サービス事業の事業者","",4500)</f>
        <v>4500</v>
      </c>
      <c r="Y43" s="303"/>
      <c r="Z43" s="303"/>
      <c r="AA43" s="300" t="s">
        <v>52</v>
      </c>
      <c r="AB43" s="301"/>
      <c r="AC43" s="295" t="s">
        <v>53</v>
      </c>
      <c r="AD43" s="296"/>
      <c r="AE43" s="296"/>
      <c r="AF43" s="296"/>
      <c r="AG43" s="296"/>
      <c r="AH43" s="297"/>
      <c r="AI43" s="298"/>
      <c r="AJ43" s="299"/>
      <c r="AK43" s="299"/>
      <c r="AL43" s="324" t="s">
        <v>42</v>
      </c>
      <c r="AM43" s="325"/>
    </row>
    <row r="44" spans="1:84" s="4" customFormat="1" ht="15.75" customHeight="1">
      <c r="A44" s="126"/>
      <c r="B44" s="400"/>
      <c r="C44" s="401"/>
      <c r="D44" s="401"/>
      <c r="E44" s="401"/>
      <c r="F44" s="401"/>
      <c r="G44" s="401"/>
      <c r="H44" s="401"/>
      <c r="I44" s="401"/>
      <c r="J44" s="402"/>
      <c r="K44" s="25" t="s">
        <v>115</v>
      </c>
      <c r="L44" s="25"/>
      <c r="M44" s="25"/>
      <c r="N44" s="25"/>
      <c r="O44" s="28"/>
      <c r="P44" s="28"/>
      <c r="Q44" s="197"/>
      <c r="R44" s="197"/>
      <c r="S44" s="197"/>
      <c r="T44" s="197"/>
      <c r="U44" s="197"/>
      <c r="V44" s="197"/>
      <c r="W44" s="27"/>
      <c r="X44" s="303">
        <f>IF($H$10="介護予防・生活支援サービス事業の事業者","",3000)</f>
        <v>3000</v>
      </c>
      <c r="Y44" s="303"/>
      <c r="Z44" s="303"/>
      <c r="AA44" s="300" t="s">
        <v>52</v>
      </c>
      <c r="AB44" s="301"/>
      <c r="AC44" s="295" t="s">
        <v>53</v>
      </c>
      <c r="AD44" s="296"/>
      <c r="AE44" s="296"/>
      <c r="AF44" s="296"/>
      <c r="AG44" s="296"/>
      <c r="AH44" s="297"/>
      <c r="AI44" s="298"/>
      <c r="AJ44" s="299"/>
      <c r="AK44" s="299"/>
      <c r="AL44" s="324" t="s">
        <v>42</v>
      </c>
      <c r="AM44" s="325"/>
    </row>
    <row r="45" spans="1:84" s="4" customFormat="1" ht="15.75" customHeight="1">
      <c r="A45" s="127"/>
      <c r="B45" s="403"/>
      <c r="C45" s="404"/>
      <c r="D45" s="404"/>
      <c r="E45" s="404"/>
      <c r="F45" s="404"/>
      <c r="G45" s="404"/>
      <c r="H45" s="404"/>
      <c r="I45" s="404"/>
      <c r="J45" s="405"/>
      <c r="K45" s="25" t="s">
        <v>118</v>
      </c>
      <c r="L45" s="25"/>
      <c r="M45" s="25"/>
      <c r="N45" s="25"/>
      <c r="O45" s="28"/>
      <c r="P45" s="28"/>
      <c r="Q45" s="197"/>
      <c r="R45" s="197"/>
      <c r="S45" s="197"/>
      <c r="T45" s="197"/>
      <c r="U45" s="197"/>
      <c r="V45" s="197"/>
      <c r="W45" s="27"/>
      <c r="X45" s="303">
        <f>IF($H$10="介護予防・生活支援サービス事業の事業者","",6000)</f>
        <v>6000</v>
      </c>
      <c r="Y45" s="303"/>
      <c r="Z45" s="303"/>
      <c r="AA45" s="300" t="s">
        <v>52</v>
      </c>
      <c r="AB45" s="301"/>
      <c r="AC45" s="295" t="s">
        <v>53</v>
      </c>
      <c r="AD45" s="296"/>
      <c r="AE45" s="296"/>
      <c r="AF45" s="296"/>
      <c r="AG45" s="296"/>
      <c r="AH45" s="297"/>
      <c r="AI45" s="298"/>
      <c r="AJ45" s="299"/>
      <c r="AK45" s="299"/>
      <c r="AL45" s="324" t="s">
        <v>42</v>
      </c>
      <c r="AM45" s="325"/>
    </row>
    <row r="46" spans="1:84" s="4" customFormat="1" ht="6" customHeight="1" thickBot="1">
      <c r="A46" s="53"/>
      <c r="B46" s="53"/>
      <c r="C46" s="53"/>
      <c r="D46" s="53"/>
      <c r="E46" s="53"/>
      <c r="F46" s="53"/>
      <c r="G46" s="53"/>
      <c r="H46" s="53"/>
      <c r="I46" s="50"/>
      <c r="J46" s="54"/>
      <c r="K46" s="49"/>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row>
    <row r="47" spans="1:84" s="4" customFormat="1" ht="19.5" customHeight="1" thickBot="1">
      <c r="A47" s="55" t="s">
        <v>67</v>
      </c>
      <c r="B47" s="49"/>
      <c r="C47" s="53"/>
      <c r="D47" s="53"/>
      <c r="E47" s="53"/>
      <c r="F47" s="53"/>
      <c r="G47" s="53"/>
      <c r="H47" s="53"/>
      <c r="I47" s="50"/>
      <c r="J47" s="54"/>
      <c r="K47" s="49"/>
      <c r="L47" s="51"/>
      <c r="M47" s="51"/>
      <c r="N47" s="51"/>
      <c r="O47" s="52"/>
      <c r="P47" s="52"/>
      <c r="Q47" s="52"/>
      <c r="R47" s="52"/>
      <c r="S47" s="52"/>
      <c r="T47" s="81"/>
      <c r="U47" s="81"/>
      <c r="V47" s="81"/>
      <c r="W47" s="81"/>
      <c r="X47" s="264" t="s">
        <v>90</v>
      </c>
      <c r="Y47" s="265"/>
      <c r="Z47" s="265"/>
      <c r="AA47" s="265"/>
      <c r="AB47" s="265"/>
      <c r="AC47" s="266"/>
      <c r="AD47" s="261" t="s">
        <v>156</v>
      </c>
      <c r="AE47" s="262"/>
      <c r="AF47" s="262"/>
      <c r="AG47" s="262"/>
      <c r="AH47" s="263"/>
      <c r="AI47" s="322">
        <f>MIN(X48,ROUNDDOWN(H60/1000,0))</f>
        <v>0</v>
      </c>
      <c r="AJ47" s="323"/>
      <c r="AK47" s="323"/>
      <c r="AL47" s="320" t="s">
        <v>39</v>
      </c>
      <c r="AM47" s="321"/>
    </row>
    <row r="48" spans="1:84" s="4" customFormat="1" ht="13.8" thickBot="1">
      <c r="A48" s="52"/>
      <c r="B48" s="53"/>
      <c r="C48" s="53"/>
      <c r="D48" s="53"/>
      <c r="E48" s="53"/>
      <c r="F48" s="53"/>
      <c r="G48" s="53"/>
      <c r="H48" s="53"/>
      <c r="I48" s="53"/>
      <c r="J48" s="53"/>
      <c r="K48" s="53"/>
      <c r="L48" s="53"/>
      <c r="M48" s="53"/>
      <c r="N48" s="53"/>
      <c r="O48" s="53"/>
      <c r="P48" s="53"/>
      <c r="Q48" s="53"/>
      <c r="R48" s="53"/>
      <c r="S48" s="53"/>
      <c r="T48" s="53"/>
      <c r="U48" s="53"/>
      <c r="V48" s="53"/>
      <c r="W48" s="53"/>
      <c r="X48" s="310" t="str">
        <f>IFERROR(VLOOKUP(H10,個票8!CA5:CE39,5,FALSE),"")</f>
        <v/>
      </c>
      <c r="Y48" s="311"/>
      <c r="Z48" s="311"/>
      <c r="AA48" s="311"/>
      <c r="AB48" s="331" t="s">
        <v>39</v>
      </c>
      <c r="AC48" s="332"/>
      <c r="AD48" s="156"/>
      <c r="AE48" s="157"/>
      <c r="AF48" s="157"/>
      <c r="AG48" s="157"/>
      <c r="AH48" s="158"/>
      <c r="AI48" s="317"/>
      <c r="AJ48" s="317"/>
      <c r="AK48" s="317"/>
      <c r="AL48" s="318"/>
      <c r="AM48" s="319"/>
      <c r="AX48" s="134" t="str">
        <f>IF(X48&gt;=AI49,"○","！（補助上限額を超過しています）")</f>
        <v>○</v>
      </c>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6"/>
    </row>
    <row r="49" spans="1:46" s="4" customFormat="1" ht="13.5" customHeight="1">
      <c r="A49" s="168" t="s">
        <v>92</v>
      </c>
      <c r="B49" s="53"/>
      <c r="C49" s="53"/>
      <c r="D49" s="53"/>
      <c r="E49" s="53"/>
      <c r="F49" s="53"/>
      <c r="G49" s="53"/>
      <c r="H49" s="53"/>
      <c r="I49" s="53"/>
      <c r="J49" s="53"/>
      <c r="K49" s="53"/>
      <c r="L49" s="53"/>
      <c r="M49" s="53"/>
      <c r="N49" s="53"/>
      <c r="O49" s="53"/>
      <c r="P49" s="53"/>
      <c r="Q49" s="53"/>
      <c r="R49" s="53"/>
      <c r="S49" s="53"/>
      <c r="T49" s="53"/>
      <c r="U49" s="53"/>
      <c r="V49" s="53"/>
      <c r="W49" s="53"/>
      <c r="X49" s="312"/>
      <c r="Y49" s="313"/>
      <c r="Z49" s="313"/>
      <c r="AA49" s="313"/>
      <c r="AB49" s="333"/>
      <c r="AC49" s="334"/>
      <c r="AD49" s="159"/>
      <c r="AE49" s="160"/>
      <c r="AF49" s="160"/>
      <c r="AG49" s="160"/>
      <c r="AH49" s="161"/>
      <c r="AI49" s="302">
        <f>SUM(AI47:AK48)</f>
        <v>0</v>
      </c>
      <c r="AJ49" s="302"/>
      <c r="AK49" s="302"/>
      <c r="AL49" s="315"/>
      <c r="AM49" s="316"/>
      <c r="AT49" s="5"/>
    </row>
    <row r="50" spans="1:46" ht="15" customHeight="1">
      <c r="A50" s="281" t="s">
        <v>80</v>
      </c>
      <c r="B50" s="282"/>
      <c r="C50" s="282"/>
      <c r="D50" s="282"/>
      <c r="E50" s="282"/>
      <c r="F50" s="282"/>
      <c r="G50" s="283"/>
      <c r="H50" s="282" t="s">
        <v>158</v>
      </c>
      <c r="I50" s="282"/>
      <c r="J50" s="282"/>
      <c r="K50" s="282"/>
      <c r="L50" s="282"/>
      <c r="M50" s="281" t="s">
        <v>23</v>
      </c>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3"/>
    </row>
    <row r="51" spans="1:46" ht="15" customHeight="1">
      <c r="A51" s="106" t="s">
        <v>81</v>
      </c>
      <c r="B51" s="107"/>
      <c r="C51" s="107"/>
      <c r="D51" s="107"/>
      <c r="E51" s="108"/>
      <c r="F51" s="108"/>
      <c r="G51" s="109"/>
      <c r="H51" s="294"/>
      <c r="I51" s="294"/>
      <c r="J51" s="294"/>
      <c r="K51" s="294"/>
      <c r="L51" s="294"/>
      <c r="M51" s="284"/>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6"/>
    </row>
    <row r="52" spans="1:46" ht="15" customHeight="1">
      <c r="A52" s="64" t="s">
        <v>82</v>
      </c>
      <c r="B52" s="65"/>
      <c r="C52" s="65"/>
      <c r="D52" s="65"/>
      <c r="E52" s="66"/>
      <c r="F52" s="66"/>
      <c r="G52" s="67"/>
      <c r="H52" s="293"/>
      <c r="I52" s="293"/>
      <c r="J52" s="293"/>
      <c r="K52" s="293"/>
      <c r="L52" s="293"/>
      <c r="M52" s="287"/>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9"/>
    </row>
    <row r="53" spans="1:46" ht="15" customHeight="1">
      <c r="A53" s="64" t="s">
        <v>83</v>
      </c>
      <c r="B53" s="65"/>
      <c r="C53" s="65"/>
      <c r="D53" s="65"/>
      <c r="E53" s="66"/>
      <c r="F53" s="66"/>
      <c r="G53" s="67"/>
      <c r="H53" s="293"/>
      <c r="I53" s="293"/>
      <c r="J53" s="293"/>
      <c r="K53" s="293"/>
      <c r="L53" s="293"/>
      <c r="M53" s="287"/>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9"/>
    </row>
    <row r="54" spans="1:46" ht="15" customHeight="1">
      <c r="A54" s="64" t="s">
        <v>84</v>
      </c>
      <c r="B54" s="65"/>
      <c r="C54" s="65"/>
      <c r="D54" s="65"/>
      <c r="E54" s="66"/>
      <c r="F54" s="66"/>
      <c r="G54" s="67"/>
      <c r="H54" s="293"/>
      <c r="I54" s="293"/>
      <c r="J54" s="293"/>
      <c r="K54" s="293"/>
      <c r="L54" s="293"/>
      <c r="M54" s="287"/>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9"/>
    </row>
    <row r="55" spans="1:46" ht="15" customHeight="1">
      <c r="A55" s="64" t="s">
        <v>85</v>
      </c>
      <c r="B55" s="65"/>
      <c r="C55" s="65"/>
      <c r="D55" s="65"/>
      <c r="E55" s="66"/>
      <c r="F55" s="66"/>
      <c r="G55" s="67"/>
      <c r="H55" s="293"/>
      <c r="I55" s="293"/>
      <c r="J55" s="293"/>
      <c r="K55" s="293"/>
      <c r="L55" s="293"/>
      <c r="M55" s="287"/>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9"/>
    </row>
    <row r="56" spans="1:46" ht="15" customHeight="1">
      <c r="A56" s="64" t="s">
        <v>86</v>
      </c>
      <c r="B56" s="65"/>
      <c r="C56" s="65"/>
      <c r="D56" s="65"/>
      <c r="E56" s="66"/>
      <c r="F56" s="66"/>
      <c r="G56" s="67"/>
      <c r="H56" s="293"/>
      <c r="I56" s="293"/>
      <c r="J56" s="293"/>
      <c r="K56" s="293"/>
      <c r="L56" s="293"/>
      <c r="M56" s="287"/>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9"/>
    </row>
    <row r="57" spans="1:46" ht="15" customHeight="1">
      <c r="A57" s="64" t="s">
        <v>87</v>
      </c>
      <c r="B57" s="65"/>
      <c r="C57" s="65"/>
      <c r="D57" s="65"/>
      <c r="E57" s="66"/>
      <c r="F57" s="66"/>
      <c r="G57" s="67"/>
      <c r="H57" s="293"/>
      <c r="I57" s="293"/>
      <c r="J57" s="293"/>
      <c r="K57" s="293"/>
      <c r="L57" s="293"/>
      <c r="M57" s="287"/>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9"/>
    </row>
    <row r="58" spans="1:46" ht="15" customHeight="1">
      <c r="A58" s="64" t="s">
        <v>88</v>
      </c>
      <c r="B58" s="68"/>
      <c r="C58" s="68"/>
      <c r="D58" s="68"/>
      <c r="E58" s="68"/>
      <c r="F58" s="68"/>
      <c r="G58" s="69"/>
      <c r="H58" s="293"/>
      <c r="I58" s="293"/>
      <c r="J58" s="293"/>
      <c r="K58" s="293"/>
      <c r="L58" s="293"/>
      <c r="M58" s="287"/>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9"/>
    </row>
    <row r="59" spans="1:46" ht="15" customHeight="1">
      <c r="A59" s="70" t="s">
        <v>89</v>
      </c>
      <c r="B59" s="71"/>
      <c r="C59" s="71"/>
      <c r="D59" s="71"/>
      <c r="E59" s="72"/>
      <c r="F59" s="72"/>
      <c r="G59" s="73"/>
      <c r="H59" s="280"/>
      <c r="I59" s="280"/>
      <c r="J59" s="280"/>
      <c r="K59" s="280"/>
      <c r="L59" s="280"/>
      <c r="M59" s="290"/>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291"/>
      <c r="AL59" s="291"/>
      <c r="AM59" s="292"/>
    </row>
    <row r="60" spans="1:46" ht="15" customHeight="1">
      <c r="A60" s="74" t="s">
        <v>46</v>
      </c>
      <c r="B60" s="82"/>
      <c r="C60" s="82"/>
      <c r="D60" s="82"/>
      <c r="E60" s="75"/>
      <c r="F60" s="75"/>
      <c r="G60" s="76"/>
      <c r="H60" s="275">
        <f>SUM(H51:L59)</f>
        <v>0</v>
      </c>
      <c r="I60" s="275"/>
      <c r="J60" s="275"/>
      <c r="K60" s="275"/>
      <c r="L60" s="276"/>
      <c r="M60" s="277"/>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9"/>
    </row>
    <row r="61" spans="1:46" ht="4.5" customHeight="1">
      <c r="A61" s="77"/>
      <c r="B61" s="77"/>
      <c r="C61" s="77"/>
      <c r="D61" s="77"/>
      <c r="E61" s="83"/>
      <c r="F61" s="83"/>
      <c r="G61" s="83"/>
      <c r="H61" s="83"/>
      <c r="I61" s="83"/>
      <c r="J61" s="85"/>
      <c r="K61" s="85"/>
      <c r="L61" s="85"/>
      <c r="M61" s="85"/>
      <c r="N61" s="85"/>
      <c r="O61" s="83"/>
      <c r="P61" s="83"/>
      <c r="Q61" s="83"/>
      <c r="R61" s="83"/>
      <c r="S61" s="83"/>
      <c r="T61" s="83"/>
      <c r="U61" s="83"/>
      <c r="V61" s="83"/>
      <c r="W61" s="83"/>
      <c r="X61" s="83"/>
      <c r="Y61" s="86"/>
      <c r="Z61" s="86"/>
      <c r="AA61" s="86"/>
      <c r="AB61" s="86"/>
      <c r="AC61" s="86"/>
      <c r="AD61" s="86"/>
      <c r="AE61" s="83"/>
      <c r="AF61" s="83"/>
      <c r="AG61" s="83"/>
      <c r="AH61" s="83"/>
      <c r="AI61" s="83"/>
      <c r="AJ61" s="83"/>
      <c r="AK61" s="83"/>
      <c r="AL61" s="83"/>
      <c r="AM61" s="83"/>
    </row>
    <row r="62" spans="1:46">
      <c r="A62" s="36" t="s">
        <v>159</v>
      </c>
      <c r="B62" s="84"/>
      <c r="C62" s="84"/>
      <c r="D62" s="84"/>
      <c r="E62" s="84"/>
      <c r="F62" s="84"/>
      <c r="G62" s="84"/>
      <c r="H62" s="84"/>
      <c r="I62" s="84"/>
      <c r="J62" s="84"/>
      <c r="K62" s="84"/>
      <c r="L62" s="84"/>
      <c r="M62" s="84"/>
      <c r="N62" s="84"/>
      <c r="O62" s="84"/>
      <c r="P62" s="84"/>
      <c r="Q62" s="84"/>
      <c r="R62" s="84"/>
      <c r="S62" s="84"/>
      <c r="T62" s="84"/>
      <c r="U62" s="84"/>
      <c r="V62" s="84"/>
      <c r="W62" s="84"/>
      <c r="X62" s="84"/>
      <c r="Y62" s="61"/>
      <c r="Z62" s="61"/>
      <c r="AA62" s="61"/>
      <c r="AB62" s="61"/>
      <c r="AC62" s="61"/>
      <c r="AD62" s="61"/>
      <c r="AE62" s="84"/>
      <c r="AF62" s="84"/>
      <c r="AG62" s="84"/>
      <c r="AH62" s="84"/>
      <c r="AI62" s="84"/>
      <c r="AJ62" s="84"/>
      <c r="AK62" s="84"/>
      <c r="AL62" s="84"/>
      <c r="AM62" s="84"/>
    </row>
  </sheetData>
  <sheetProtection algorithmName="SHA-512" hashValue="QCCxxJABr0ORqB94CggGoHNtaJs9NQ4Xu7lRjRqkspJCQP28MQBrNR8DMJEHtChmLbA4YotFc+MVG6cwEfZhYA==" saltValue="kvpAf77T5yvVPiJxBNuWCw==" spinCount="100000" sheet="1" formatCells="0" formatColumns="0" formatRows="0" insertColumns="0" insertRows="0" autoFilter="0"/>
  <mergeCells count="145">
    <mergeCell ref="A3:AM3"/>
    <mergeCell ref="A5:AM5"/>
    <mergeCell ref="A7:G7"/>
    <mergeCell ref="H7:N7"/>
    <mergeCell ref="O7:S7"/>
    <mergeCell ref="T7:AM7"/>
    <mergeCell ref="AH8:AM8"/>
    <mergeCell ref="D9:G9"/>
    <mergeCell ref="H9:K9"/>
    <mergeCell ref="L9:Y9"/>
    <mergeCell ref="AC9:AG9"/>
    <mergeCell ref="AH9:AM9"/>
    <mergeCell ref="A8:C9"/>
    <mergeCell ref="D8:G8"/>
    <mergeCell ref="H8:K8"/>
    <mergeCell ref="L8:Y8"/>
    <mergeCell ref="Z8:AB9"/>
    <mergeCell ref="AC8:AG8"/>
    <mergeCell ref="AE10:AF10"/>
    <mergeCell ref="AG10:AI10"/>
    <mergeCell ref="AJ10:AK10"/>
    <mergeCell ref="AL10:AM10"/>
    <mergeCell ref="AP10:AU10"/>
    <mergeCell ref="A11:H12"/>
    <mergeCell ref="A10:G10"/>
    <mergeCell ref="H10:Q10"/>
    <mergeCell ref="R10:W10"/>
    <mergeCell ref="X10:Y10"/>
    <mergeCell ref="Z10:AB10"/>
    <mergeCell ref="AC10:AD10"/>
    <mergeCell ref="AE21:AH21"/>
    <mergeCell ref="AI21:AK21"/>
    <mergeCell ref="AL21:AM21"/>
    <mergeCell ref="H22:L22"/>
    <mergeCell ref="M22:O22"/>
    <mergeCell ref="Q22:U22"/>
    <mergeCell ref="V22:X22"/>
    <mergeCell ref="AE22:AG22"/>
    <mergeCell ref="A14:AM14"/>
    <mergeCell ref="X16:Z16"/>
    <mergeCell ref="AA16:AM16"/>
    <mergeCell ref="X17:Z17"/>
    <mergeCell ref="AA17:AM17"/>
    <mergeCell ref="A19:AM19"/>
    <mergeCell ref="A27:G27"/>
    <mergeCell ref="H27:L27"/>
    <mergeCell ref="M27:AM27"/>
    <mergeCell ref="H28:L28"/>
    <mergeCell ref="M28:AM28"/>
    <mergeCell ref="H29:L29"/>
    <mergeCell ref="M29:AM29"/>
    <mergeCell ref="X24:AC24"/>
    <mergeCell ref="AD24:AH24"/>
    <mergeCell ref="AI24:AK24"/>
    <mergeCell ref="AL24:AM24"/>
    <mergeCell ref="X25:AA26"/>
    <mergeCell ref="AB25:AC26"/>
    <mergeCell ref="AI25:AK25"/>
    <mergeCell ref="AL25:AM25"/>
    <mergeCell ref="AI26:AK26"/>
    <mergeCell ref="AL26:AM26"/>
    <mergeCell ref="H33:L33"/>
    <mergeCell ref="M33:AM33"/>
    <mergeCell ref="H34:L34"/>
    <mergeCell ref="M34:AM34"/>
    <mergeCell ref="H35:L35"/>
    <mergeCell ref="M35:AM35"/>
    <mergeCell ref="H30:L30"/>
    <mergeCell ref="M30:AM30"/>
    <mergeCell ref="H31:L31"/>
    <mergeCell ref="M31:AM31"/>
    <mergeCell ref="H32:L32"/>
    <mergeCell ref="M32:AM32"/>
    <mergeCell ref="AA41:AB41"/>
    <mergeCell ref="AC41:AH41"/>
    <mergeCell ref="AI41:AK41"/>
    <mergeCell ref="H36:L36"/>
    <mergeCell ref="M36:AM36"/>
    <mergeCell ref="H37:L37"/>
    <mergeCell ref="M37:AM37"/>
    <mergeCell ref="AE39:AH39"/>
    <mergeCell ref="AI39:AK39"/>
    <mergeCell ref="AL39:AM39"/>
    <mergeCell ref="AI43:AK43"/>
    <mergeCell ref="AL43:AM43"/>
    <mergeCell ref="X44:Z44"/>
    <mergeCell ref="AA44:AB44"/>
    <mergeCell ref="AC44:AH44"/>
    <mergeCell ref="AI44:AK44"/>
    <mergeCell ref="AL44:AM44"/>
    <mergeCell ref="AL41:AM41"/>
    <mergeCell ref="B42:J45"/>
    <mergeCell ref="X42:Z42"/>
    <mergeCell ref="AA42:AB42"/>
    <mergeCell ref="AC42:AH42"/>
    <mergeCell ref="AI42:AK42"/>
    <mergeCell ref="AL42:AM42"/>
    <mergeCell ref="X43:Z43"/>
    <mergeCell ref="AA43:AB43"/>
    <mergeCell ref="AC43:AH43"/>
    <mergeCell ref="A40:J41"/>
    <mergeCell ref="X40:Z40"/>
    <mergeCell ref="AA40:AB40"/>
    <mergeCell ref="AC40:AH40"/>
    <mergeCell ref="AI40:AK40"/>
    <mergeCell ref="AL40:AM40"/>
    <mergeCell ref="X41:Z41"/>
    <mergeCell ref="X48:AA49"/>
    <mergeCell ref="AB48:AC49"/>
    <mergeCell ref="AI48:AK48"/>
    <mergeCell ref="AL48:AM48"/>
    <mergeCell ref="AI49:AK49"/>
    <mergeCell ref="AL49:AM49"/>
    <mergeCell ref="X45:Z45"/>
    <mergeCell ref="AA45:AB45"/>
    <mergeCell ref="AC45:AH45"/>
    <mergeCell ref="AI45:AK45"/>
    <mergeCell ref="AL45:AM45"/>
    <mergeCell ref="X47:AC47"/>
    <mergeCell ref="AD47:AH47"/>
    <mergeCell ref="AI47:AK47"/>
    <mergeCell ref="AL47:AM47"/>
    <mergeCell ref="H53:L53"/>
    <mergeCell ref="M53:AM53"/>
    <mergeCell ref="H54:L54"/>
    <mergeCell ref="M54:AM54"/>
    <mergeCell ref="H55:L55"/>
    <mergeCell ref="M55:AM55"/>
    <mergeCell ref="A50:G50"/>
    <mergeCell ref="H50:L50"/>
    <mergeCell ref="M50:AM50"/>
    <mergeCell ref="H51:L51"/>
    <mergeCell ref="M51:AM51"/>
    <mergeCell ref="H52:L52"/>
    <mergeCell ref="M52:AM52"/>
    <mergeCell ref="H59:L59"/>
    <mergeCell ref="M59:AM59"/>
    <mergeCell ref="H60:L60"/>
    <mergeCell ref="M60:AM60"/>
    <mergeCell ref="H56:L56"/>
    <mergeCell ref="M56:AM56"/>
    <mergeCell ref="H57:L57"/>
    <mergeCell ref="M57:AM57"/>
    <mergeCell ref="H58:L58"/>
    <mergeCell ref="M58:AM58"/>
  </mergeCells>
  <phoneticPr fontId="4"/>
  <dataValidations count="3">
    <dataValidation imeMode="halfAlpha" allowBlank="1" showInputMessage="1" showErrorMessage="1" sqref="S24:V26 J24:N26 H7:N7 D9:G9 AC9:AG9 X10:Y10"/>
    <dataValidation type="list" allowBlank="1" showInputMessage="1" showErrorMessage="1" sqref="X16:Z17">
      <formula1>"○"</formula1>
    </dataValidation>
    <dataValidation type="list" allowBlank="1" showInputMessage="1" showErrorMessage="1" sqref="H10">
      <formula1>$CA$5:$CA$40</formula1>
    </dataValidation>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6257" r:id="rId4" name="Check Box 1">
              <controlPr defaultSize="0" autoFill="0" autoLine="0" autoPict="0">
                <anchor moveWithCells="1">
                  <from>
                    <xdr:col>7</xdr:col>
                    <xdr:colOff>175260</xdr:colOff>
                    <xdr:row>9</xdr:row>
                    <xdr:rowOff>251460</xdr:rowOff>
                  </from>
                  <to>
                    <xdr:col>9</xdr:col>
                    <xdr:colOff>22860</xdr:colOff>
                    <xdr:row>11</xdr:row>
                    <xdr:rowOff>22860</xdr:rowOff>
                  </to>
                </anchor>
              </controlPr>
            </control>
          </mc:Choice>
        </mc:AlternateContent>
        <mc:AlternateContent xmlns:mc="http://schemas.openxmlformats.org/markup-compatibility/2006">
          <mc:Choice Requires="x14">
            <control shapeId="96258" r:id="rId5" name="Check Box 2">
              <controlPr defaultSize="0" autoFill="0" autoLine="0" autoPict="0">
                <anchor moveWithCells="1">
                  <from>
                    <xdr:col>23</xdr:col>
                    <xdr:colOff>121920</xdr:colOff>
                    <xdr:row>9</xdr:row>
                    <xdr:rowOff>251460</xdr:rowOff>
                  </from>
                  <to>
                    <xdr:col>25</xdr:col>
                    <xdr:colOff>7620</xdr:colOff>
                    <xdr:row>11</xdr:row>
                    <xdr:rowOff>22860</xdr:rowOff>
                  </to>
                </anchor>
              </controlPr>
            </control>
          </mc:Choice>
        </mc:AlternateContent>
        <mc:AlternateContent xmlns:mc="http://schemas.openxmlformats.org/markup-compatibility/2006">
          <mc:Choice Requires="x14">
            <control shapeId="96259" r:id="rId6" name="Check Box 3">
              <controlPr defaultSize="0" autoFill="0" autoLine="0" autoPict="0">
                <anchor moveWithCells="1">
                  <from>
                    <xdr:col>7</xdr:col>
                    <xdr:colOff>175260</xdr:colOff>
                    <xdr:row>10</xdr:row>
                    <xdr:rowOff>220980</xdr:rowOff>
                  </from>
                  <to>
                    <xdr:col>9</xdr:col>
                    <xdr:colOff>22860</xdr:colOff>
                    <xdr:row>12</xdr:row>
                    <xdr:rowOff>22860</xdr:rowOff>
                  </to>
                </anchor>
              </controlPr>
            </control>
          </mc:Choice>
        </mc:AlternateContent>
        <mc:AlternateContent xmlns:mc="http://schemas.openxmlformats.org/markup-compatibility/2006">
          <mc:Choice Requires="x14">
            <control shapeId="96260" r:id="rId7" name="Check Box 4">
              <controlPr defaultSize="0" autoFill="0" autoLine="0" autoPict="0">
                <anchor moveWithCells="1">
                  <from>
                    <xdr:col>23</xdr:col>
                    <xdr:colOff>121920</xdr:colOff>
                    <xdr:row>10</xdr:row>
                    <xdr:rowOff>220980</xdr:rowOff>
                  </from>
                  <to>
                    <xdr:col>25</xdr:col>
                    <xdr:colOff>7620</xdr:colOff>
                    <xdr:row>12</xdr:row>
                    <xdr:rowOff>7620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62"/>
  <sheetViews>
    <sheetView showGridLines="0" showZeros="0" view="pageBreakPreview" zoomScale="130" zoomScaleNormal="160" zoomScaleSheetLayoutView="130" workbookViewId="0">
      <selection activeCell="CG35" sqref="CG35"/>
    </sheetView>
  </sheetViews>
  <sheetFormatPr defaultColWidth="2.21875" defaultRowHeight="13.2"/>
  <cols>
    <col min="1" max="1" width="2.21875" style="3" customWidth="1"/>
    <col min="2" max="7" width="2.21875" style="3"/>
    <col min="8" max="19" width="2.44140625" style="3" bestFit="1" customWidth="1"/>
    <col min="20" max="40" width="2.21875" style="3"/>
    <col min="41" max="47" width="2.21875" style="3" hidden="1" customWidth="1"/>
    <col min="48" max="49" width="2.21875" style="3"/>
    <col min="50" max="72" width="0" style="3" hidden="1" customWidth="1"/>
    <col min="73" max="78" width="2.21875" style="3"/>
    <col min="79" max="79" width="49.109375" style="3" hidden="1" customWidth="1"/>
    <col min="80" max="84" width="8.109375" style="3" hidden="1" customWidth="1"/>
    <col min="85" max="87" width="8.109375" style="3" customWidth="1"/>
    <col min="88" max="16384" width="2.21875" style="3"/>
  </cols>
  <sheetData>
    <row r="1" spans="1:84">
      <c r="A1" s="3" t="s">
        <v>160</v>
      </c>
    </row>
    <row r="2" spans="1:84" ht="3" customHeight="1"/>
    <row r="3" spans="1:84">
      <c r="A3" s="365" t="s">
        <v>141</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7"/>
      <c r="CA3" s="14"/>
      <c r="CB3" s="15" t="s">
        <v>60</v>
      </c>
      <c r="CC3" s="14"/>
      <c r="CD3" s="14"/>
      <c r="CE3" s="15" t="s">
        <v>63</v>
      </c>
      <c r="CF3" s="14"/>
    </row>
    <row r="4" spans="1:84" ht="4.5"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CA4" s="14"/>
      <c r="CB4" s="15" t="s">
        <v>62</v>
      </c>
      <c r="CC4" s="15"/>
      <c r="CD4" s="15" t="s">
        <v>70</v>
      </c>
      <c r="CE4" s="15" t="s">
        <v>62</v>
      </c>
      <c r="CF4" s="14"/>
    </row>
    <row r="5" spans="1:84">
      <c r="A5" s="356" t="s">
        <v>71</v>
      </c>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8"/>
      <c r="CA5" t="s">
        <v>25</v>
      </c>
      <c r="CB5" s="6">
        <v>892</v>
      </c>
      <c r="CC5" t="s">
        <v>58</v>
      </c>
      <c r="CD5"/>
      <c r="CE5" s="6">
        <v>200</v>
      </c>
      <c r="CF5" t="s">
        <v>58</v>
      </c>
    </row>
    <row r="6" spans="1:84" ht="4.5" customHeight="1">
      <c r="A6" s="199"/>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CA6" t="s">
        <v>26</v>
      </c>
      <c r="CB6" s="6">
        <v>1137</v>
      </c>
      <c r="CC6" t="s">
        <v>58</v>
      </c>
      <c r="CD6"/>
      <c r="CE6" s="6">
        <v>200</v>
      </c>
      <c r="CF6" t="s">
        <v>58</v>
      </c>
    </row>
    <row r="7" spans="1:84" ht="17.25" customHeight="1">
      <c r="A7" s="281" t="s">
        <v>41</v>
      </c>
      <c r="B7" s="282"/>
      <c r="C7" s="282"/>
      <c r="D7" s="282"/>
      <c r="E7" s="282"/>
      <c r="F7" s="282"/>
      <c r="G7" s="283"/>
      <c r="H7" s="375"/>
      <c r="I7" s="376"/>
      <c r="J7" s="376"/>
      <c r="K7" s="376"/>
      <c r="L7" s="376"/>
      <c r="M7" s="376"/>
      <c r="N7" s="377"/>
      <c r="O7" s="281" t="s">
        <v>72</v>
      </c>
      <c r="P7" s="282"/>
      <c r="Q7" s="282"/>
      <c r="R7" s="282"/>
      <c r="S7" s="283"/>
      <c r="T7" s="378"/>
      <c r="U7" s="345"/>
      <c r="V7" s="345"/>
      <c r="W7" s="345"/>
      <c r="X7" s="345"/>
      <c r="Y7" s="345"/>
      <c r="Z7" s="345"/>
      <c r="AA7" s="345"/>
      <c r="AB7" s="345"/>
      <c r="AC7" s="345"/>
      <c r="AD7" s="345"/>
      <c r="AE7" s="345"/>
      <c r="AF7" s="345"/>
      <c r="AG7" s="345"/>
      <c r="AH7" s="345"/>
      <c r="AI7" s="345"/>
      <c r="AJ7" s="345"/>
      <c r="AK7" s="345"/>
      <c r="AL7" s="345"/>
      <c r="AM7" s="379"/>
      <c r="CA7" t="s">
        <v>27</v>
      </c>
      <c r="CB7" s="6">
        <v>1480</v>
      </c>
      <c r="CC7" t="s">
        <v>58</v>
      </c>
      <c r="CD7"/>
      <c r="CE7" s="6">
        <v>200</v>
      </c>
      <c r="CF7" t="s">
        <v>58</v>
      </c>
    </row>
    <row r="8" spans="1:84">
      <c r="A8" s="368" t="s">
        <v>73</v>
      </c>
      <c r="B8" s="369"/>
      <c r="C8" s="370"/>
      <c r="D8" s="281" t="s">
        <v>120</v>
      </c>
      <c r="E8" s="282"/>
      <c r="F8" s="282"/>
      <c r="G8" s="283"/>
      <c r="H8" s="281" t="s">
        <v>74</v>
      </c>
      <c r="I8" s="282"/>
      <c r="J8" s="282"/>
      <c r="K8" s="283"/>
      <c r="L8" s="281" t="s">
        <v>75</v>
      </c>
      <c r="M8" s="282"/>
      <c r="N8" s="282"/>
      <c r="O8" s="282"/>
      <c r="P8" s="282"/>
      <c r="Q8" s="282"/>
      <c r="R8" s="282"/>
      <c r="S8" s="282"/>
      <c r="T8" s="282"/>
      <c r="U8" s="282"/>
      <c r="V8" s="282"/>
      <c r="W8" s="282"/>
      <c r="X8" s="282"/>
      <c r="Y8" s="283"/>
      <c r="Z8" s="368" t="s">
        <v>76</v>
      </c>
      <c r="AA8" s="369"/>
      <c r="AB8" s="370"/>
      <c r="AC8" s="281" t="s">
        <v>3</v>
      </c>
      <c r="AD8" s="282"/>
      <c r="AE8" s="282"/>
      <c r="AF8" s="282"/>
      <c r="AG8" s="282"/>
      <c r="AH8" s="383" t="s">
        <v>78</v>
      </c>
      <c r="AI8" s="350"/>
      <c r="AJ8" s="350"/>
      <c r="AK8" s="350"/>
      <c r="AL8" s="350"/>
      <c r="AM8" s="351"/>
      <c r="AV8" s="4"/>
      <c r="CA8" s="2" t="s">
        <v>40</v>
      </c>
      <c r="CB8" s="6">
        <v>384</v>
      </c>
      <c r="CC8" t="s">
        <v>58</v>
      </c>
      <c r="CD8"/>
      <c r="CE8" s="6">
        <v>200</v>
      </c>
      <c r="CF8" t="s">
        <v>58</v>
      </c>
    </row>
    <row r="9" spans="1:84" ht="17.25" customHeight="1">
      <c r="A9" s="371"/>
      <c r="B9" s="372"/>
      <c r="C9" s="373"/>
      <c r="D9" s="380"/>
      <c r="E9" s="381"/>
      <c r="F9" s="381"/>
      <c r="G9" s="382"/>
      <c r="H9" s="374" t="s">
        <v>142</v>
      </c>
      <c r="I9" s="269"/>
      <c r="J9" s="269"/>
      <c r="K9" s="270"/>
      <c r="L9" s="298"/>
      <c r="M9" s="299"/>
      <c r="N9" s="299"/>
      <c r="O9" s="299"/>
      <c r="P9" s="299"/>
      <c r="Q9" s="299"/>
      <c r="R9" s="299"/>
      <c r="S9" s="299"/>
      <c r="T9" s="299"/>
      <c r="U9" s="299"/>
      <c r="V9" s="299"/>
      <c r="W9" s="299"/>
      <c r="X9" s="299"/>
      <c r="Y9" s="339"/>
      <c r="Z9" s="371"/>
      <c r="AA9" s="372"/>
      <c r="AB9" s="373"/>
      <c r="AC9" s="298"/>
      <c r="AD9" s="299"/>
      <c r="AE9" s="299"/>
      <c r="AF9" s="299"/>
      <c r="AG9" s="339"/>
      <c r="AH9" s="384"/>
      <c r="AI9" s="385"/>
      <c r="AJ9" s="385"/>
      <c r="AK9" s="385"/>
      <c r="AL9" s="385"/>
      <c r="AM9" s="386"/>
      <c r="CA9" t="s">
        <v>4</v>
      </c>
      <c r="CB9" s="6">
        <v>375</v>
      </c>
      <c r="CC9" t="s">
        <v>58</v>
      </c>
      <c r="CD9"/>
      <c r="CE9" s="6">
        <v>200</v>
      </c>
      <c r="CF9" t="s">
        <v>58</v>
      </c>
    </row>
    <row r="10" spans="1:84" s="4" customFormat="1" ht="20.25" customHeight="1">
      <c r="A10" s="335" t="s">
        <v>121</v>
      </c>
      <c r="B10" s="336"/>
      <c r="C10" s="336"/>
      <c r="D10" s="336"/>
      <c r="E10" s="336"/>
      <c r="F10" s="336"/>
      <c r="G10" s="336"/>
      <c r="H10" s="362"/>
      <c r="I10" s="363"/>
      <c r="J10" s="363"/>
      <c r="K10" s="363"/>
      <c r="L10" s="363"/>
      <c r="M10" s="363"/>
      <c r="N10" s="363"/>
      <c r="O10" s="363"/>
      <c r="P10" s="363"/>
      <c r="Q10" s="364"/>
      <c r="R10" s="359" t="s">
        <v>122</v>
      </c>
      <c r="S10" s="360"/>
      <c r="T10" s="360"/>
      <c r="U10" s="360"/>
      <c r="V10" s="360"/>
      <c r="W10" s="361"/>
      <c r="X10" s="337"/>
      <c r="Y10" s="338"/>
      <c r="Z10" s="349" t="s">
        <v>57</v>
      </c>
      <c r="AA10" s="350"/>
      <c r="AB10" s="351"/>
      <c r="AC10" s="345"/>
      <c r="AD10" s="345"/>
      <c r="AE10" s="324" t="s">
        <v>42</v>
      </c>
      <c r="AF10" s="325"/>
      <c r="AG10" s="346" t="s">
        <v>91</v>
      </c>
      <c r="AH10" s="347"/>
      <c r="AI10" s="348"/>
      <c r="AJ10" s="345"/>
      <c r="AK10" s="345"/>
      <c r="AL10" s="324" t="s">
        <v>42</v>
      </c>
      <c r="AM10" s="325"/>
      <c r="AP10" s="340"/>
      <c r="AQ10" s="340"/>
      <c r="AR10" s="340"/>
      <c r="AS10" s="340"/>
      <c r="AT10" s="340"/>
      <c r="AU10" s="340"/>
      <c r="CA10" t="s">
        <v>28</v>
      </c>
      <c r="CB10" s="6">
        <v>939</v>
      </c>
      <c r="CC10" t="s">
        <v>58</v>
      </c>
      <c r="CD10"/>
      <c r="CE10" s="6">
        <v>200</v>
      </c>
      <c r="CF10" t="s">
        <v>58</v>
      </c>
    </row>
    <row r="11" spans="1:84" s="4" customFormat="1" ht="18" customHeight="1">
      <c r="A11" s="352" t="s">
        <v>22</v>
      </c>
      <c r="B11" s="305"/>
      <c r="C11" s="305"/>
      <c r="D11" s="305"/>
      <c r="E11" s="305"/>
      <c r="F11" s="305"/>
      <c r="G11" s="305"/>
      <c r="H11" s="306"/>
      <c r="I11" s="9"/>
      <c r="J11" s="39" t="s">
        <v>50</v>
      </c>
      <c r="K11" s="40"/>
      <c r="L11" s="41"/>
      <c r="M11" s="41"/>
      <c r="N11" s="41"/>
      <c r="O11" s="41"/>
      <c r="P11" s="41"/>
      <c r="Q11" s="41"/>
      <c r="R11" s="41"/>
      <c r="S11" s="41"/>
      <c r="T11" s="41"/>
      <c r="U11" s="41"/>
      <c r="V11" s="41"/>
      <c r="W11" s="41"/>
      <c r="X11" s="41"/>
      <c r="Y11" s="9"/>
      <c r="Z11" s="39" t="s">
        <v>65</v>
      </c>
      <c r="AA11" s="40"/>
      <c r="AB11" s="41"/>
      <c r="AC11" s="41"/>
      <c r="AD11" s="41"/>
      <c r="AE11" s="41"/>
      <c r="AF11" s="41"/>
      <c r="AG11" s="41"/>
      <c r="AH11" s="41"/>
      <c r="AI11" s="41"/>
      <c r="AJ11" s="41"/>
      <c r="AK11" s="41"/>
      <c r="AL11" s="41"/>
      <c r="AM11" s="45"/>
      <c r="CA11" t="s">
        <v>29</v>
      </c>
      <c r="CB11" s="6">
        <v>1181</v>
      </c>
      <c r="CC11" t="s">
        <v>58</v>
      </c>
      <c r="CD11"/>
      <c r="CE11" s="6">
        <v>200</v>
      </c>
      <c r="CF11" t="s">
        <v>58</v>
      </c>
    </row>
    <row r="12" spans="1:84" s="4" customFormat="1" ht="18" customHeight="1">
      <c r="A12" s="353"/>
      <c r="B12" s="308"/>
      <c r="C12" s="308"/>
      <c r="D12" s="308"/>
      <c r="E12" s="308"/>
      <c r="F12" s="308"/>
      <c r="G12" s="308"/>
      <c r="H12" s="309"/>
      <c r="I12" s="13"/>
      <c r="J12" s="42" t="s">
        <v>69</v>
      </c>
      <c r="K12" s="43"/>
      <c r="L12" s="44"/>
      <c r="M12" s="44"/>
      <c r="N12" s="44"/>
      <c r="O12" s="44"/>
      <c r="P12" s="44"/>
      <c r="Q12" s="44"/>
      <c r="R12" s="44"/>
      <c r="S12" s="44"/>
      <c r="T12" s="44"/>
      <c r="U12" s="43"/>
      <c r="V12" s="44"/>
      <c r="W12" s="44"/>
      <c r="X12" s="44"/>
      <c r="Y12" s="8"/>
      <c r="Z12" s="46" t="s">
        <v>68</v>
      </c>
      <c r="AA12" s="43"/>
      <c r="AB12" s="44"/>
      <c r="AC12" s="44"/>
      <c r="AD12" s="44"/>
      <c r="AE12" s="44"/>
      <c r="AF12" s="44"/>
      <c r="AG12" s="44"/>
      <c r="AH12" s="44"/>
      <c r="AI12" s="44"/>
      <c r="AJ12" s="44"/>
      <c r="AK12" s="44"/>
      <c r="AL12" s="44"/>
      <c r="AM12" s="47"/>
      <c r="CA12" t="s">
        <v>30</v>
      </c>
      <c r="CB12" s="6">
        <v>1885</v>
      </c>
      <c r="CC12" t="s">
        <v>58</v>
      </c>
      <c r="CD12"/>
      <c r="CE12" s="6">
        <v>200</v>
      </c>
      <c r="CF12" t="s">
        <v>58</v>
      </c>
    </row>
    <row r="13" spans="1:84" s="4" customFormat="1" ht="6" customHeight="1">
      <c r="A13" s="151"/>
      <c r="B13" s="151"/>
      <c r="C13" s="151"/>
      <c r="D13" s="151"/>
      <c r="E13" s="151"/>
      <c r="F13" s="151"/>
      <c r="G13" s="151"/>
      <c r="H13" s="151"/>
      <c r="I13" s="40"/>
      <c r="J13" s="39"/>
      <c r="K13" s="40"/>
      <c r="L13" s="41"/>
      <c r="M13" s="41"/>
      <c r="N13" s="41"/>
      <c r="O13" s="41"/>
      <c r="P13" s="41"/>
      <c r="Q13" s="41"/>
      <c r="R13" s="41"/>
      <c r="S13" s="41"/>
      <c r="T13" s="41"/>
      <c r="U13" s="40"/>
      <c r="V13" s="41"/>
      <c r="W13" s="41"/>
      <c r="X13" s="41"/>
      <c r="Y13" s="39"/>
      <c r="Z13" s="152"/>
      <c r="AA13" s="40"/>
      <c r="AB13" s="41"/>
      <c r="AC13" s="41"/>
      <c r="AD13" s="41"/>
      <c r="AE13" s="41"/>
      <c r="AF13" s="41"/>
      <c r="AG13" s="41"/>
      <c r="AH13" s="41"/>
      <c r="AI13" s="41"/>
      <c r="AJ13" s="41"/>
      <c r="AK13" s="41"/>
      <c r="AL13" s="41"/>
      <c r="AM13" s="41"/>
      <c r="CA13" t="s">
        <v>24</v>
      </c>
      <c r="CB13" s="6">
        <f>CD13*個票9!$AC$10</f>
        <v>0</v>
      </c>
      <c r="CC13" t="s">
        <v>59</v>
      </c>
      <c r="CD13">
        <v>44</v>
      </c>
      <c r="CE13" s="6">
        <v>200</v>
      </c>
      <c r="CF13" t="s">
        <v>58</v>
      </c>
    </row>
    <row r="14" spans="1:84" s="4" customFormat="1" hidden="1">
      <c r="A14" s="314"/>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4"/>
      <c r="CA14" t="s">
        <v>21</v>
      </c>
      <c r="CB14" s="6">
        <f>CD14*個票9!$AC$10</f>
        <v>0</v>
      </c>
      <c r="CC14" t="s">
        <v>59</v>
      </c>
      <c r="CD14">
        <v>44</v>
      </c>
      <c r="CE14" s="6">
        <v>200</v>
      </c>
      <c r="CF14" t="s">
        <v>58</v>
      </c>
    </row>
    <row r="15" spans="1:84" s="4" customFormat="1" ht="3" hidden="1" customHeight="1">
      <c r="A15" s="53"/>
      <c r="B15" s="53"/>
      <c r="C15" s="53"/>
      <c r="D15" s="53"/>
      <c r="E15" s="53"/>
      <c r="F15" s="53"/>
      <c r="G15" s="53"/>
      <c r="H15" s="53"/>
      <c r="I15" s="50"/>
      <c r="J15" s="54"/>
      <c r="K15" s="49"/>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CA15" t="s">
        <v>5</v>
      </c>
      <c r="CB15" s="6">
        <v>534</v>
      </c>
      <c r="CC15" t="s">
        <v>58</v>
      </c>
      <c r="CD15"/>
      <c r="CE15" s="6">
        <v>200</v>
      </c>
      <c r="CF15" t="s">
        <v>58</v>
      </c>
    </row>
    <row r="16" spans="1:84" s="4" customFormat="1" ht="18" hidden="1" customHeight="1">
      <c r="A16" s="153"/>
      <c r="B16" s="169"/>
      <c r="C16" s="169"/>
      <c r="D16" s="169"/>
      <c r="E16" s="169"/>
      <c r="F16" s="169"/>
      <c r="G16" s="169"/>
      <c r="H16" s="169"/>
      <c r="I16" s="169"/>
      <c r="J16" s="169"/>
      <c r="K16" s="169"/>
      <c r="L16" s="169"/>
      <c r="M16" s="169"/>
      <c r="N16" s="169"/>
      <c r="O16" s="169"/>
      <c r="P16" s="169"/>
      <c r="Q16" s="169"/>
      <c r="R16" s="169"/>
      <c r="S16" s="169"/>
      <c r="T16" s="201"/>
      <c r="U16" s="201"/>
      <c r="V16" s="201"/>
      <c r="W16" s="201"/>
      <c r="X16" s="314"/>
      <c r="Y16" s="314"/>
      <c r="Z16" s="314"/>
      <c r="AA16" s="328"/>
      <c r="AB16" s="328"/>
      <c r="AC16" s="328"/>
      <c r="AD16" s="328"/>
      <c r="AE16" s="328"/>
      <c r="AF16" s="328"/>
      <c r="AG16" s="328"/>
      <c r="AH16" s="328"/>
      <c r="AI16" s="328"/>
      <c r="AJ16" s="328"/>
      <c r="AK16" s="328"/>
      <c r="AL16" s="328"/>
      <c r="AM16" s="328"/>
      <c r="CA16" t="s">
        <v>6</v>
      </c>
      <c r="CB16" s="6">
        <v>564</v>
      </c>
      <c r="CC16" t="s">
        <v>58</v>
      </c>
      <c r="CD16"/>
      <c r="CE16" s="6">
        <v>200</v>
      </c>
      <c r="CF16" t="s">
        <v>58</v>
      </c>
    </row>
    <row r="17" spans="1:84" s="4" customFormat="1" ht="18" hidden="1" customHeight="1">
      <c r="A17" s="153"/>
      <c r="B17" s="169"/>
      <c r="C17" s="169"/>
      <c r="D17" s="169"/>
      <c r="E17" s="169"/>
      <c r="F17" s="169"/>
      <c r="G17" s="169"/>
      <c r="H17" s="169"/>
      <c r="I17" s="169"/>
      <c r="J17" s="169"/>
      <c r="K17" s="169"/>
      <c r="L17" s="169"/>
      <c r="M17" s="169"/>
      <c r="N17" s="169"/>
      <c r="O17" s="169"/>
      <c r="P17" s="169"/>
      <c r="Q17" s="169"/>
      <c r="R17" s="169"/>
      <c r="S17" s="169"/>
      <c r="T17" s="155"/>
      <c r="U17" s="155"/>
      <c r="V17" s="155"/>
      <c r="W17" s="155"/>
      <c r="X17" s="314"/>
      <c r="Y17" s="314"/>
      <c r="Z17" s="314"/>
      <c r="AA17" s="328"/>
      <c r="AB17" s="328"/>
      <c r="AC17" s="328"/>
      <c r="AD17" s="328"/>
      <c r="AE17" s="328"/>
      <c r="AF17" s="328"/>
      <c r="AG17" s="328"/>
      <c r="AH17" s="328"/>
      <c r="AI17" s="328"/>
      <c r="AJ17" s="328"/>
      <c r="AK17" s="328"/>
      <c r="AL17" s="328"/>
      <c r="AM17" s="328"/>
      <c r="CA17" t="s">
        <v>7</v>
      </c>
      <c r="CB17" s="6">
        <v>518</v>
      </c>
      <c r="CC17" t="s">
        <v>58</v>
      </c>
      <c r="CD17"/>
      <c r="CE17" s="6">
        <v>200</v>
      </c>
      <c r="CF17" t="s">
        <v>58</v>
      </c>
    </row>
    <row r="18" spans="1:84" s="4" customFormat="1" ht="6" customHeight="1">
      <c r="A18" s="53"/>
      <c r="B18" s="53"/>
      <c r="C18" s="53"/>
      <c r="D18" s="53"/>
      <c r="E18" s="53"/>
      <c r="F18" s="53"/>
      <c r="G18" s="53"/>
      <c r="H18" s="53"/>
      <c r="I18" s="50"/>
      <c r="J18" s="54"/>
      <c r="K18" s="49"/>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CA18" t="s">
        <v>8</v>
      </c>
      <c r="CB18" s="6">
        <v>227</v>
      </c>
      <c r="CC18" t="s">
        <v>58</v>
      </c>
      <c r="CD18"/>
      <c r="CE18" s="6">
        <v>200</v>
      </c>
      <c r="CF18" t="s">
        <v>58</v>
      </c>
    </row>
    <row r="19" spans="1:84" s="4" customFormat="1">
      <c r="A19" s="356" t="s">
        <v>134</v>
      </c>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8"/>
      <c r="CA19" t="s">
        <v>9</v>
      </c>
      <c r="CB19" s="6">
        <v>508</v>
      </c>
      <c r="CC19" t="s">
        <v>58</v>
      </c>
      <c r="CD19"/>
      <c r="CE19" s="6">
        <v>200</v>
      </c>
      <c r="CF19" t="s">
        <v>58</v>
      </c>
    </row>
    <row r="20" spans="1:84" s="4" customFormat="1" ht="3" customHeight="1" thickBot="1">
      <c r="A20" s="53"/>
      <c r="B20" s="53"/>
      <c r="C20" s="53"/>
      <c r="D20" s="53"/>
      <c r="E20" s="53"/>
      <c r="F20" s="53"/>
      <c r="G20" s="53"/>
      <c r="H20" s="53"/>
      <c r="I20" s="50"/>
      <c r="J20" s="54"/>
      <c r="K20" s="49"/>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CA20" t="s">
        <v>10</v>
      </c>
      <c r="CB20" s="6">
        <v>204</v>
      </c>
      <c r="CC20" t="s">
        <v>58</v>
      </c>
      <c r="CD20"/>
      <c r="CE20" s="6">
        <v>200</v>
      </c>
      <c r="CF20" t="s">
        <v>58</v>
      </c>
    </row>
    <row r="21" spans="1:84" s="4" customFormat="1" ht="19.5" customHeight="1" thickBot="1">
      <c r="A21" s="55" t="s">
        <v>49</v>
      </c>
      <c r="B21" s="53"/>
      <c r="C21" s="53"/>
      <c r="D21" s="53"/>
      <c r="E21" s="53"/>
      <c r="F21" s="53"/>
      <c r="G21" s="53"/>
      <c r="H21" s="53"/>
      <c r="I21" s="111"/>
      <c r="J21" s="54"/>
      <c r="K21" s="49"/>
      <c r="L21" s="51"/>
      <c r="M21" s="51"/>
      <c r="N21" s="51"/>
      <c r="O21" s="51"/>
      <c r="P21" s="51"/>
      <c r="Q21" s="51"/>
      <c r="R21" s="51"/>
      <c r="S21" s="51"/>
      <c r="T21" s="51"/>
      <c r="U21" s="51"/>
      <c r="V21" s="51"/>
      <c r="W21" s="51"/>
      <c r="X21" s="51"/>
      <c r="Y21" s="51"/>
      <c r="Z21" s="51"/>
      <c r="AA21" s="51"/>
      <c r="AB21" s="51"/>
      <c r="AC21" s="51"/>
      <c r="AD21" s="51"/>
      <c r="AE21" s="261" t="s">
        <v>154</v>
      </c>
      <c r="AF21" s="262"/>
      <c r="AG21" s="262"/>
      <c r="AH21" s="263"/>
      <c r="AI21" s="322">
        <f>(20*M22+5*V22)*10+AE22</f>
        <v>0</v>
      </c>
      <c r="AJ21" s="323"/>
      <c r="AK21" s="323"/>
      <c r="AL21" s="320" t="s">
        <v>39</v>
      </c>
      <c r="AM21" s="321"/>
      <c r="CA21" t="s">
        <v>11</v>
      </c>
      <c r="CB21" s="6">
        <v>148</v>
      </c>
      <c r="CC21" t="s">
        <v>58</v>
      </c>
      <c r="CD21"/>
      <c r="CE21" s="6">
        <v>200</v>
      </c>
      <c r="CF21" t="s">
        <v>58</v>
      </c>
    </row>
    <row r="22" spans="1:84" s="4" customFormat="1" ht="19.5" customHeight="1">
      <c r="A22" s="202" t="s">
        <v>54</v>
      </c>
      <c r="B22" s="21"/>
      <c r="C22" s="22"/>
      <c r="D22" s="22"/>
      <c r="E22" s="22"/>
      <c r="F22" s="22"/>
      <c r="G22" s="23"/>
      <c r="H22" s="341" t="s">
        <v>55</v>
      </c>
      <c r="I22" s="342"/>
      <c r="J22" s="342"/>
      <c r="K22" s="342"/>
      <c r="L22" s="343"/>
      <c r="M22" s="344"/>
      <c r="N22" s="344"/>
      <c r="O22" s="344"/>
      <c r="P22" s="16" t="s">
        <v>42</v>
      </c>
      <c r="Q22" s="295" t="s">
        <v>139</v>
      </c>
      <c r="R22" s="296"/>
      <c r="S22" s="296"/>
      <c r="T22" s="296"/>
      <c r="U22" s="297"/>
      <c r="V22" s="344"/>
      <c r="W22" s="344"/>
      <c r="X22" s="344"/>
      <c r="Y22" s="63" t="s">
        <v>42</v>
      </c>
      <c r="Z22" s="196" t="s">
        <v>101</v>
      </c>
      <c r="AA22" s="197"/>
      <c r="AB22" s="197"/>
      <c r="AC22" s="197"/>
      <c r="AD22" s="198"/>
      <c r="AE22" s="392"/>
      <c r="AF22" s="393"/>
      <c r="AG22" s="393"/>
      <c r="AH22" s="114" t="s">
        <v>102</v>
      </c>
      <c r="AI22" s="114"/>
      <c r="AJ22" s="112"/>
      <c r="AK22" s="44"/>
      <c r="AL22" s="44"/>
      <c r="AM22" s="47"/>
      <c r="AO22" s="4">
        <f>IF(M22=0,,"有")</f>
        <v>0</v>
      </c>
      <c r="CA22" t="s">
        <v>12</v>
      </c>
      <c r="CB22" s="6">
        <v>148</v>
      </c>
      <c r="CC22" t="s">
        <v>58</v>
      </c>
      <c r="CD22"/>
      <c r="CE22" s="6">
        <v>200</v>
      </c>
      <c r="CF22" t="s">
        <v>58</v>
      </c>
    </row>
    <row r="23" spans="1:84" s="4" customFormat="1" ht="6" customHeight="1" thickBot="1">
      <c r="A23" s="53"/>
      <c r="B23" s="53"/>
      <c r="C23" s="53"/>
      <c r="D23" s="53"/>
      <c r="E23" s="53"/>
      <c r="F23" s="53"/>
      <c r="G23" s="53"/>
      <c r="H23" s="53"/>
      <c r="I23" s="50"/>
      <c r="J23" s="54"/>
      <c r="K23" s="49"/>
      <c r="L23" s="51"/>
      <c r="M23" s="51"/>
      <c r="N23" s="51"/>
      <c r="O23" s="51"/>
      <c r="P23" s="51"/>
      <c r="Q23" s="51"/>
      <c r="R23" s="51"/>
      <c r="S23" s="51"/>
      <c r="T23" s="51"/>
      <c r="U23" s="51"/>
      <c r="V23" s="51"/>
      <c r="W23" s="51"/>
      <c r="X23" s="199"/>
      <c r="Y23" s="199"/>
      <c r="Z23" s="199"/>
      <c r="AA23" s="199"/>
      <c r="AB23" s="199"/>
      <c r="AC23" s="199"/>
      <c r="AD23" s="41"/>
      <c r="AE23" s="51"/>
      <c r="AF23" s="51"/>
      <c r="AG23" s="51"/>
      <c r="AH23" s="51"/>
      <c r="AI23" s="51"/>
      <c r="AJ23" s="51"/>
      <c r="AK23" s="51"/>
      <c r="AL23" s="51"/>
      <c r="AM23" s="51"/>
      <c r="CA23" s="12" t="s">
        <v>47</v>
      </c>
      <c r="CB23" s="6">
        <v>33</v>
      </c>
      <c r="CC23" t="s">
        <v>58</v>
      </c>
      <c r="CD23"/>
      <c r="CE23" s="6">
        <v>200</v>
      </c>
      <c r="CF23" t="s">
        <v>58</v>
      </c>
    </row>
    <row r="24" spans="1:84" ht="19.5" customHeight="1" thickBot="1">
      <c r="A24" s="56" t="s">
        <v>64</v>
      </c>
      <c r="B24" s="53"/>
      <c r="C24" s="168"/>
      <c r="D24" s="53"/>
      <c r="E24" s="57"/>
      <c r="F24" s="53"/>
      <c r="G24" s="53"/>
      <c r="H24" s="53"/>
      <c r="I24" s="53"/>
      <c r="J24" s="58"/>
      <c r="K24" s="58"/>
      <c r="L24" s="58"/>
      <c r="M24" s="58"/>
      <c r="N24" s="58"/>
      <c r="O24" s="59"/>
      <c r="P24" s="60"/>
      <c r="Q24" s="61"/>
      <c r="R24" s="61"/>
      <c r="S24" s="58"/>
      <c r="T24" s="54"/>
      <c r="U24" s="58"/>
      <c r="V24" s="58"/>
      <c r="W24" s="168"/>
      <c r="X24" s="264" t="s">
        <v>90</v>
      </c>
      <c r="Y24" s="265"/>
      <c r="Z24" s="265"/>
      <c r="AA24" s="265"/>
      <c r="AB24" s="265"/>
      <c r="AC24" s="266"/>
      <c r="AD24" s="261" t="s">
        <v>155</v>
      </c>
      <c r="AE24" s="262"/>
      <c r="AF24" s="262"/>
      <c r="AG24" s="262"/>
      <c r="AH24" s="263"/>
      <c r="AI24" s="354">
        <f>MIN(X25,ROUNDDOWN(H37/1000,0))</f>
        <v>0</v>
      </c>
      <c r="AJ24" s="355"/>
      <c r="AK24" s="355"/>
      <c r="AL24" s="320" t="s">
        <v>39</v>
      </c>
      <c r="AM24" s="321"/>
      <c r="CA24" t="s">
        <v>13</v>
      </c>
      <c r="CB24" s="6">
        <v>475</v>
      </c>
      <c r="CC24" t="s">
        <v>58</v>
      </c>
      <c r="CD24"/>
      <c r="CE24" s="6">
        <v>200</v>
      </c>
      <c r="CF24" t="s">
        <v>58</v>
      </c>
    </row>
    <row r="25" spans="1:84" ht="13.8" thickBot="1">
      <c r="A25" s="56"/>
      <c r="B25" s="53"/>
      <c r="C25" s="168"/>
      <c r="D25" s="53"/>
      <c r="E25" s="57"/>
      <c r="F25" s="53"/>
      <c r="G25" s="53"/>
      <c r="H25" s="53"/>
      <c r="I25" s="53"/>
      <c r="J25" s="58"/>
      <c r="K25" s="58"/>
      <c r="L25" s="58"/>
      <c r="M25" s="58"/>
      <c r="N25" s="58"/>
      <c r="O25" s="59"/>
      <c r="P25" s="60"/>
      <c r="Q25" s="61"/>
      <c r="R25" s="61"/>
      <c r="S25" s="58"/>
      <c r="T25" s="54"/>
      <c r="U25" s="58"/>
      <c r="V25" s="58"/>
      <c r="W25" s="62"/>
      <c r="X25" s="271" t="str">
        <f>IFERROR(VLOOKUP(H10,個票9!CA5:CB39,2,FALSE),"")</f>
        <v/>
      </c>
      <c r="Y25" s="272"/>
      <c r="Z25" s="272"/>
      <c r="AA25" s="272"/>
      <c r="AB25" s="267" t="s">
        <v>39</v>
      </c>
      <c r="AC25" s="268"/>
      <c r="AD25" s="162"/>
      <c r="AE25" s="163"/>
      <c r="AF25" s="163"/>
      <c r="AG25" s="163"/>
      <c r="AH25" s="164"/>
      <c r="AI25" s="394"/>
      <c r="AJ25" s="394"/>
      <c r="AK25" s="394"/>
      <c r="AL25" s="387"/>
      <c r="AM25" s="388"/>
      <c r="AV25" s="4"/>
      <c r="AX25" s="134" t="str">
        <f>IF(X25&gt;=AI26,"○","！（補助上限額を超過しています）")</f>
        <v>○</v>
      </c>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6"/>
      <c r="CA25" t="s">
        <v>14</v>
      </c>
      <c r="CB25" s="6">
        <v>638</v>
      </c>
      <c r="CC25" t="s">
        <v>58</v>
      </c>
      <c r="CD25"/>
      <c r="CE25" s="6">
        <v>200</v>
      </c>
      <c r="CF25" t="s">
        <v>58</v>
      </c>
    </row>
    <row r="26" spans="1:84" ht="15" customHeight="1">
      <c r="A26" s="168" t="s">
        <v>79</v>
      </c>
      <c r="B26" s="53"/>
      <c r="C26" s="168"/>
      <c r="D26" s="53"/>
      <c r="E26" s="57"/>
      <c r="F26" s="53"/>
      <c r="G26" s="53"/>
      <c r="H26" s="53"/>
      <c r="I26" s="53"/>
      <c r="J26" s="58"/>
      <c r="K26" s="58"/>
      <c r="L26" s="58"/>
      <c r="M26" s="58"/>
      <c r="N26" s="58"/>
      <c r="O26" s="59"/>
      <c r="P26" s="60"/>
      <c r="Q26" s="61"/>
      <c r="R26" s="61"/>
      <c r="S26" s="58"/>
      <c r="T26" s="54"/>
      <c r="U26" s="58"/>
      <c r="V26" s="58"/>
      <c r="W26" s="62"/>
      <c r="X26" s="273"/>
      <c r="Y26" s="274"/>
      <c r="Z26" s="274"/>
      <c r="AA26" s="274"/>
      <c r="AB26" s="269"/>
      <c r="AC26" s="270"/>
      <c r="AD26" s="165"/>
      <c r="AE26" s="166"/>
      <c r="AF26" s="166"/>
      <c r="AG26" s="166"/>
      <c r="AH26" s="167"/>
      <c r="AI26" s="389">
        <f>SUM(AI24:AK25)</f>
        <v>0</v>
      </c>
      <c r="AJ26" s="389"/>
      <c r="AK26" s="389"/>
      <c r="AL26" s="390"/>
      <c r="AM26" s="391"/>
      <c r="CA26" t="s">
        <v>15</v>
      </c>
      <c r="CB26" s="6">
        <f>CD26*個票9!$AC$10</f>
        <v>0</v>
      </c>
      <c r="CC26" t="s">
        <v>59</v>
      </c>
      <c r="CD26" s="6">
        <v>38</v>
      </c>
      <c r="CE26" s="6" t="s">
        <v>61</v>
      </c>
      <c r="CF26" s="6"/>
    </row>
    <row r="27" spans="1:84" ht="15" customHeight="1">
      <c r="A27" s="281" t="s">
        <v>80</v>
      </c>
      <c r="B27" s="282"/>
      <c r="C27" s="282"/>
      <c r="D27" s="282"/>
      <c r="E27" s="282"/>
      <c r="F27" s="282"/>
      <c r="G27" s="283"/>
      <c r="H27" s="282" t="s">
        <v>158</v>
      </c>
      <c r="I27" s="282"/>
      <c r="J27" s="282"/>
      <c r="K27" s="282"/>
      <c r="L27" s="282"/>
      <c r="M27" s="281" t="s">
        <v>23</v>
      </c>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CA27" t="s">
        <v>16</v>
      </c>
      <c r="CB27" s="6">
        <f>CD27*個票9!$AC$10</f>
        <v>0</v>
      </c>
      <c r="CC27" t="s">
        <v>59</v>
      </c>
      <c r="CD27" s="6">
        <v>40</v>
      </c>
      <c r="CE27" s="6" t="s">
        <v>61</v>
      </c>
      <c r="CF27" s="6"/>
    </row>
    <row r="28" spans="1:84" ht="15" customHeight="1">
      <c r="A28" s="106" t="s">
        <v>81</v>
      </c>
      <c r="B28" s="107"/>
      <c r="C28" s="107"/>
      <c r="D28" s="107"/>
      <c r="E28" s="108"/>
      <c r="F28" s="108"/>
      <c r="G28" s="109"/>
      <c r="H28" s="294"/>
      <c r="I28" s="294"/>
      <c r="J28" s="294"/>
      <c r="K28" s="294"/>
      <c r="L28" s="294"/>
      <c r="M28" s="284"/>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6"/>
      <c r="CA28" t="s">
        <v>17</v>
      </c>
      <c r="CB28" s="6">
        <f>CD28*個票9!$AC$10</f>
        <v>0</v>
      </c>
      <c r="CC28" t="s">
        <v>59</v>
      </c>
      <c r="CD28" s="6">
        <v>38</v>
      </c>
      <c r="CE28" s="6" t="s">
        <v>61</v>
      </c>
      <c r="CF28" s="6"/>
    </row>
    <row r="29" spans="1:84" ht="15" customHeight="1">
      <c r="A29" s="64" t="s">
        <v>82</v>
      </c>
      <c r="B29" s="65"/>
      <c r="C29" s="65"/>
      <c r="D29" s="65"/>
      <c r="E29" s="66"/>
      <c r="F29" s="66"/>
      <c r="G29" s="67"/>
      <c r="H29" s="293"/>
      <c r="I29" s="293"/>
      <c r="J29" s="293"/>
      <c r="K29" s="293"/>
      <c r="L29" s="293"/>
      <c r="M29" s="287"/>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9"/>
      <c r="CA29" t="s">
        <v>18</v>
      </c>
      <c r="CB29" s="6">
        <f>CD29*個票9!$AC$10</f>
        <v>0</v>
      </c>
      <c r="CC29" t="s">
        <v>59</v>
      </c>
      <c r="CD29" s="6">
        <v>48</v>
      </c>
      <c r="CE29" s="6" t="s">
        <v>61</v>
      </c>
      <c r="CF29" s="6"/>
    </row>
    <row r="30" spans="1:84" ht="15" customHeight="1">
      <c r="A30" s="64" t="s">
        <v>83</v>
      </c>
      <c r="B30" s="65"/>
      <c r="C30" s="65"/>
      <c r="D30" s="65"/>
      <c r="E30" s="66"/>
      <c r="F30" s="66"/>
      <c r="G30" s="67"/>
      <c r="H30" s="293"/>
      <c r="I30" s="293"/>
      <c r="J30" s="293"/>
      <c r="K30" s="293"/>
      <c r="L30" s="293"/>
      <c r="M30" s="287"/>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9"/>
      <c r="CA30" t="s">
        <v>19</v>
      </c>
      <c r="CB30" s="6">
        <f>CD30*個票9!$AC$10</f>
        <v>0</v>
      </c>
      <c r="CC30" t="s">
        <v>59</v>
      </c>
      <c r="CD30" s="6">
        <v>43</v>
      </c>
      <c r="CE30" s="6" t="s">
        <v>61</v>
      </c>
      <c r="CF30" s="6"/>
    </row>
    <row r="31" spans="1:84" ht="15" customHeight="1">
      <c r="A31" s="64" t="s">
        <v>84</v>
      </c>
      <c r="B31" s="65"/>
      <c r="C31" s="65"/>
      <c r="D31" s="65"/>
      <c r="E31" s="66"/>
      <c r="F31" s="66"/>
      <c r="G31" s="67"/>
      <c r="H31" s="293"/>
      <c r="I31" s="293"/>
      <c r="J31" s="293"/>
      <c r="K31" s="293"/>
      <c r="L31" s="293"/>
      <c r="M31" s="287"/>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9"/>
      <c r="CA31" t="s">
        <v>20</v>
      </c>
      <c r="CB31" s="6">
        <f>CD31*個票9!$AC$10</f>
        <v>0</v>
      </c>
      <c r="CC31" t="s">
        <v>59</v>
      </c>
      <c r="CD31" s="6">
        <v>36</v>
      </c>
      <c r="CE31" s="6" t="s">
        <v>61</v>
      </c>
      <c r="CF31" s="6"/>
    </row>
    <row r="32" spans="1:84" ht="15" customHeight="1">
      <c r="A32" s="64" t="s">
        <v>85</v>
      </c>
      <c r="B32" s="65"/>
      <c r="C32" s="65"/>
      <c r="D32" s="65"/>
      <c r="E32" s="66"/>
      <c r="F32" s="66"/>
      <c r="G32" s="67"/>
      <c r="H32" s="293"/>
      <c r="I32" s="293"/>
      <c r="J32" s="293"/>
      <c r="K32" s="293"/>
      <c r="L32" s="293"/>
      <c r="M32" s="287"/>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9"/>
      <c r="CA32" t="s">
        <v>31</v>
      </c>
      <c r="CB32" s="6">
        <f>CD32*個票9!$AC$10</f>
        <v>0</v>
      </c>
      <c r="CC32" t="s">
        <v>59</v>
      </c>
      <c r="CD32" s="6">
        <v>37</v>
      </c>
      <c r="CE32" s="6" t="s">
        <v>61</v>
      </c>
      <c r="CF32" s="6"/>
    </row>
    <row r="33" spans="1:84" ht="15" customHeight="1">
      <c r="A33" s="64" t="s">
        <v>86</v>
      </c>
      <c r="B33" s="65"/>
      <c r="C33" s="65"/>
      <c r="D33" s="65"/>
      <c r="E33" s="66"/>
      <c r="F33" s="66"/>
      <c r="G33" s="67"/>
      <c r="H33" s="293"/>
      <c r="I33" s="293"/>
      <c r="J33" s="293"/>
      <c r="K33" s="293"/>
      <c r="L33" s="293"/>
      <c r="M33" s="287"/>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9"/>
      <c r="AV33" s="4"/>
      <c r="CA33" t="s">
        <v>32</v>
      </c>
      <c r="CB33" s="6">
        <f>CD33*個票9!$AC$10</f>
        <v>0</v>
      </c>
      <c r="CC33" t="s">
        <v>59</v>
      </c>
      <c r="CD33" s="6">
        <v>35</v>
      </c>
      <c r="CE33" s="6" t="s">
        <v>61</v>
      </c>
      <c r="CF33" s="6"/>
    </row>
    <row r="34" spans="1:84" ht="15" customHeight="1">
      <c r="A34" s="64" t="s">
        <v>87</v>
      </c>
      <c r="B34" s="65"/>
      <c r="C34" s="65"/>
      <c r="D34" s="65"/>
      <c r="E34" s="66"/>
      <c r="F34" s="66"/>
      <c r="G34" s="67"/>
      <c r="H34" s="293"/>
      <c r="I34" s="293"/>
      <c r="J34" s="293"/>
      <c r="K34" s="293"/>
      <c r="L34" s="293"/>
      <c r="M34" s="287"/>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9"/>
      <c r="CA34" t="s">
        <v>33</v>
      </c>
      <c r="CB34" s="6">
        <f>CD34*個票9!$AC$10</f>
        <v>0</v>
      </c>
      <c r="CC34" t="s">
        <v>59</v>
      </c>
      <c r="CD34" s="6">
        <v>37</v>
      </c>
      <c r="CE34" s="6" t="s">
        <v>61</v>
      </c>
      <c r="CF34" s="6"/>
    </row>
    <row r="35" spans="1:84" ht="15" customHeight="1">
      <c r="A35" s="64" t="s">
        <v>88</v>
      </c>
      <c r="B35" s="68"/>
      <c r="C35" s="68"/>
      <c r="D35" s="68"/>
      <c r="E35" s="68"/>
      <c r="F35" s="68"/>
      <c r="G35" s="69"/>
      <c r="H35" s="293"/>
      <c r="I35" s="293"/>
      <c r="J35" s="293"/>
      <c r="K35" s="293"/>
      <c r="L35" s="293"/>
      <c r="M35" s="287"/>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9"/>
      <c r="CA35" t="s">
        <v>34</v>
      </c>
      <c r="CB35" s="6">
        <f>CD35*個票9!$AC$10</f>
        <v>0</v>
      </c>
      <c r="CC35" t="s">
        <v>59</v>
      </c>
      <c r="CD35" s="6">
        <v>35</v>
      </c>
      <c r="CE35" s="6" t="s">
        <v>61</v>
      </c>
      <c r="CF35" s="6"/>
    </row>
    <row r="36" spans="1:84" ht="15" customHeight="1">
      <c r="A36" s="70" t="s">
        <v>89</v>
      </c>
      <c r="B36" s="71"/>
      <c r="C36" s="71"/>
      <c r="D36" s="71"/>
      <c r="E36" s="72"/>
      <c r="F36" s="72"/>
      <c r="G36" s="73"/>
      <c r="H36" s="280"/>
      <c r="I36" s="280"/>
      <c r="J36" s="280"/>
      <c r="K36" s="280"/>
      <c r="L36" s="280"/>
      <c r="M36" s="290"/>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2"/>
      <c r="CA36" t="s">
        <v>35</v>
      </c>
      <c r="CB36" s="6">
        <f>CD36*個票9!$AC$10</f>
        <v>0</v>
      </c>
      <c r="CC36" t="s">
        <v>59</v>
      </c>
      <c r="CD36" s="6">
        <v>37</v>
      </c>
      <c r="CE36" s="6" t="s">
        <v>61</v>
      </c>
      <c r="CF36" s="6"/>
    </row>
    <row r="37" spans="1:84" ht="15" customHeight="1">
      <c r="A37" s="74" t="s">
        <v>46</v>
      </c>
      <c r="B37" s="75"/>
      <c r="C37" s="75"/>
      <c r="D37" s="75"/>
      <c r="E37" s="75"/>
      <c r="F37" s="75"/>
      <c r="G37" s="76"/>
      <c r="H37" s="275">
        <f>SUM(H28:L36)</f>
        <v>0</v>
      </c>
      <c r="I37" s="275"/>
      <c r="J37" s="275"/>
      <c r="K37" s="275"/>
      <c r="L37" s="276"/>
      <c r="M37" s="277"/>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9"/>
      <c r="CA37" t="s">
        <v>36</v>
      </c>
      <c r="CB37" s="6">
        <f>CD37*個票9!$AC$10</f>
        <v>0</v>
      </c>
      <c r="CC37" t="s">
        <v>59</v>
      </c>
      <c r="CD37" s="6">
        <v>35</v>
      </c>
      <c r="CE37" s="6" t="s">
        <v>61</v>
      </c>
      <c r="CF37" s="6"/>
    </row>
    <row r="38" spans="1:84" ht="6" customHeight="1" thickBot="1">
      <c r="A38" s="77"/>
      <c r="B38" s="77"/>
      <c r="C38" s="77"/>
      <c r="D38" s="77"/>
      <c r="E38" s="78"/>
      <c r="F38" s="78"/>
      <c r="G38" s="78"/>
      <c r="H38" s="78"/>
      <c r="I38" s="78"/>
      <c r="J38" s="79"/>
      <c r="K38" s="79"/>
      <c r="L38" s="79"/>
      <c r="M38" s="79"/>
      <c r="N38" s="79"/>
      <c r="O38" s="80"/>
      <c r="P38" s="80"/>
      <c r="Q38" s="80"/>
      <c r="R38" s="80"/>
      <c r="S38" s="80"/>
      <c r="T38" s="80"/>
      <c r="U38" s="80"/>
      <c r="V38" s="80"/>
      <c r="W38" s="80"/>
      <c r="X38" s="80"/>
      <c r="Y38" s="80"/>
      <c r="Z38" s="80"/>
      <c r="AA38" s="80"/>
      <c r="AB38" s="80"/>
      <c r="AC38" s="80"/>
      <c r="AD38" s="80"/>
      <c r="AE38" s="80"/>
      <c r="AF38" s="80"/>
      <c r="AG38" s="80"/>
      <c r="AH38" s="88"/>
      <c r="AI38" s="80"/>
      <c r="AJ38" s="80"/>
      <c r="AK38" s="80"/>
      <c r="AL38" s="80"/>
      <c r="AM38" s="80"/>
      <c r="CA38" t="s">
        <v>37</v>
      </c>
      <c r="CB38" s="6">
        <f>CD38*個票9!$AC$10</f>
        <v>0</v>
      </c>
      <c r="CC38" t="s">
        <v>59</v>
      </c>
      <c r="CD38" s="6">
        <v>37</v>
      </c>
      <c r="CE38" s="6" t="s">
        <v>61</v>
      </c>
      <c r="CF38" s="6"/>
    </row>
    <row r="39" spans="1:84" s="4" customFormat="1" ht="19.5" customHeight="1" thickBot="1">
      <c r="A39" s="55" t="s">
        <v>66</v>
      </c>
      <c r="B39" s="53"/>
      <c r="C39" s="53"/>
      <c r="D39" s="53"/>
      <c r="E39" s="53"/>
      <c r="F39" s="53"/>
      <c r="G39" s="53"/>
      <c r="H39" s="53"/>
      <c r="I39" s="50"/>
      <c r="J39" s="54"/>
      <c r="K39" s="49"/>
      <c r="L39" s="51"/>
      <c r="M39" s="51"/>
      <c r="N39" s="51"/>
      <c r="O39" s="51"/>
      <c r="P39" s="51"/>
      <c r="Q39" s="51"/>
      <c r="R39" s="51"/>
      <c r="S39" s="51"/>
      <c r="T39" s="51"/>
      <c r="U39" s="51"/>
      <c r="V39" s="51"/>
      <c r="W39" s="51"/>
      <c r="X39" s="51"/>
      <c r="Y39" s="51"/>
      <c r="Z39" s="51"/>
      <c r="AA39" s="51"/>
      <c r="AB39" s="51"/>
      <c r="AC39" s="51"/>
      <c r="AD39" s="51"/>
      <c r="AE39" s="261" t="s">
        <v>157</v>
      </c>
      <c r="AF39" s="262"/>
      <c r="AG39" s="262"/>
      <c r="AH39" s="263"/>
      <c r="AI39" s="329">
        <f>ROUNDDOWN(IFERROR(IF(H10="居宅介護支援事業所",(X42*AI42+X43*AI43+X44*AI44+X45*AI45)/1000,(X40*AI40+X41*AI41)/1000),""),0)</f>
        <v>0</v>
      </c>
      <c r="AJ39" s="330"/>
      <c r="AK39" s="330"/>
      <c r="AL39" s="320" t="s">
        <v>39</v>
      </c>
      <c r="AM39" s="321"/>
      <c r="CA39" t="s">
        <v>38</v>
      </c>
      <c r="CB39" s="6">
        <f>CD39*個票9!$AC$10</f>
        <v>0</v>
      </c>
      <c r="CC39" t="s">
        <v>59</v>
      </c>
      <c r="CD39" s="6">
        <v>35</v>
      </c>
      <c r="CE39" s="6" t="s">
        <v>61</v>
      </c>
      <c r="CF39" s="6"/>
    </row>
    <row r="40" spans="1:84" s="4" customFormat="1" ht="15.75" customHeight="1">
      <c r="A40" s="304" t="s">
        <v>119</v>
      </c>
      <c r="B40" s="305"/>
      <c r="C40" s="305"/>
      <c r="D40" s="305"/>
      <c r="E40" s="305"/>
      <c r="F40" s="305"/>
      <c r="G40" s="305"/>
      <c r="H40" s="305"/>
      <c r="I40" s="305"/>
      <c r="J40" s="306"/>
      <c r="K40" s="196" t="s">
        <v>114</v>
      </c>
      <c r="L40" s="198"/>
      <c r="M40" s="24"/>
      <c r="N40" s="197"/>
      <c r="O40" s="197"/>
      <c r="P40" s="197"/>
      <c r="Q40" s="28"/>
      <c r="R40" s="197"/>
      <c r="S40" s="197"/>
      <c r="T40" s="197"/>
      <c r="U40" s="197"/>
      <c r="V40" s="197"/>
      <c r="W40" s="27"/>
      <c r="X40" s="303">
        <f>IF($H$10="介護予防・生活支援サービス事業の事業者","",1500)</f>
        <v>1500</v>
      </c>
      <c r="Y40" s="303"/>
      <c r="Z40" s="303"/>
      <c r="AA40" s="300" t="s">
        <v>52</v>
      </c>
      <c r="AB40" s="301"/>
      <c r="AC40" s="295" t="s">
        <v>53</v>
      </c>
      <c r="AD40" s="296"/>
      <c r="AE40" s="296"/>
      <c r="AF40" s="296"/>
      <c r="AG40" s="296"/>
      <c r="AH40" s="297"/>
      <c r="AI40" s="298"/>
      <c r="AJ40" s="299"/>
      <c r="AK40" s="299"/>
      <c r="AL40" s="395" t="s">
        <v>42</v>
      </c>
      <c r="AM40" s="396"/>
      <c r="CA40" t="s">
        <v>103</v>
      </c>
      <c r="CB40"/>
      <c r="CC40"/>
      <c r="CD40"/>
      <c r="CE40"/>
      <c r="CF40"/>
    </row>
    <row r="41" spans="1:84" s="4" customFormat="1" ht="15.75" customHeight="1">
      <c r="A41" s="307"/>
      <c r="B41" s="308"/>
      <c r="C41" s="308"/>
      <c r="D41" s="308"/>
      <c r="E41" s="308"/>
      <c r="F41" s="308"/>
      <c r="G41" s="308"/>
      <c r="H41" s="308"/>
      <c r="I41" s="308"/>
      <c r="J41" s="309"/>
      <c r="K41" s="196" t="s">
        <v>115</v>
      </c>
      <c r="L41" s="198"/>
      <c r="M41" s="24"/>
      <c r="N41" s="197"/>
      <c r="O41" s="197"/>
      <c r="P41" s="197"/>
      <c r="Q41" s="28"/>
      <c r="R41" s="197"/>
      <c r="S41" s="197"/>
      <c r="T41" s="197"/>
      <c r="U41" s="197"/>
      <c r="V41" s="197"/>
      <c r="W41" s="27"/>
      <c r="X41" s="303">
        <f>IF($H$10="介護予防・生活支援サービス事業の事業者","",3000)</f>
        <v>3000</v>
      </c>
      <c r="Y41" s="303"/>
      <c r="Z41" s="303"/>
      <c r="AA41" s="300" t="s">
        <v>52</v>
      </c>
      <c r="AB41" s="301"/>
      <c r="AC41" s="295" t="s">
        <v>53</v>
      </c>
      <c r="AD41" s="296"/>
      <c r="AE41" s="296"/>
      <c r="AF41" s="296"/>
      <c r="AG41" s="296"/>
      <c r="AH41" s="297"/>
      <c r="AI41" s="298"/>
      <c r="AJ41" s="299"/>
      <c r="AK41" s="299"/>
      <c r="AL41" s="326" t="s">
        <v>42</v>
      </c>
      <c r="AM41" s="327"/>
    </row>
    <row r="42" spans="1:84" s="4" customFormat="1" ht="15.75" customHeight="1">
      <c r="A42" s="131"/>
      <c r="B42" s="397" t="s">
        <v>116</v>
      </c>
      <c r="C42" s="398"/>
      <c r="D42" s="398"/>
      <c r="E42" s="398"/>
      <c r="F42" s="398"/>
      <c r="G42" s="398"/>
      <c r="H42" s="398"/>
      <c r="I42" s="398"/>
      <c r="J42" s="399"/>
      <c r="K42" s="200" t="s">
        <v>114</v>
      </c>
      <c r="L42" s="200"/>
      <c r="M42" s="129"/>
      <c r="N42" s="129"/>
      <c r="O42" s="130"/>
      <c r="P42" s="130"/>
      <c r="Q42" s="200"/>
      <c r="R42" s="200"/>
      <c r="S42" s="200"/>
      <c r="T42" s="200"/>
      <c r="U42" s="200"/>
      <c r="V42" s="200"/>
      <c r="W42" s="128"/>
      <c r="X42" s="303">
        <f>IF($H$10="介護予防・生活支援サービス事業の事業者","",1500)</f>
        <v>1500</v>
      </c>
      <c r="Y42" s="303"/>
      <c r="Z42" s="303"/>
      <c r="AA42" s="300" t="s">
        <v>52</v>
      </c>
      <c r="AB42" s="301"/>
      <c r="AC42" s="295" t="s">
        <v>53</v>
      </c>
      <c r="AD42" s="296"/>
      <c r="AE42" s="296"/>
      <c r="AF42" s="296"/>
      <c r="AG42" s="296"/>
      <c r="AH42" s="297"/>
      <c r="AI42" s="298"/>
      <c r="AJ42" s="299"/>
      <c r="AK42" s="299"/>
      <c r="AL42" s="324" t="s">
        <v>42</v>
      </c>
      <c r="AM42" s="325"/>
    </row>
    <row r="43" spans="1:84" s="4" customFormat="1" ht="15.75" customHeight="1">
      <c r="A43" s="126"/>
      <c r="B43" s="400"/>
      <c r="C43" s="401"/>
      <c r="D43" s="401"/>
      <c r="E43" s="401"/>
      <c r="F43" s="401"/>
      <c r="G43" s="401"/>
      <c r="H43" s="401"/>
      <c r="I43" s="401"/>
      <c r="J43" s="402"/>
      <c r="K43" s="26" t="s">
        <v>117</v>
      </c>
      <c r="L43" s="26"/>
      <c r="M43" s="26"/>
      <c r="N43" s="26"/>
      <c r="O43" s="18"/>
      <c r="P43" s="18"/>
      <c r="Q43" s="17"/>
      <c r="R43" s="17"/>
      <c r="S43" s="17"/>
      <c r="T43" s="17"/>
      <c r="U43" s="17"/>
      <c r="V43" s="17"/>
      <c r="W43" s="19"/>
      <c r="X43" s="303">
        <f>IF($H$10="介護予防・生活支援サービス事業の事業者","",4500)</f>
        <v>4500</v>
      </c>
      <c r="Y43" s="303"/>
      <c r="Z43" s="303"/>
      <c r="AA43" s="300" t="s">
        <v>52</v>
      </c>
      <c r="AB43" s="301"/>
      <c r="AC43" s="295" t="s">
        <v>53</v>
      </c>
      <c r="AD43" s="296"/>
      <c r="AE43" s="296"/>
      <c r="AF43" s="296"/>
      <c r="AG43" s="296"/>
      <c r="AH43" s="297"/>
      <c r="AI43" s="298"/>
      <c r="AJ43" s="299"/>
      <c r="AK43" s="299"/>
      <c r="AL43" s="324" t="s">
        <v>42</v>
      </c>
      <c r="AM43" s="325"/>
    </row>
    <row r="44" spans="1:84" s="4" customFormat="1" ht="15.75" customHeight="1">
      <c r="A44" s="126"/>
      <c r="B44" s="400"/>
      <c r="C44" s="401"/>
      <c r="D44" s="401"/>
      <c r="E44" s="401"/>
      <c r="F44" s="401"/>
      <c r="G44" s="401"/>
      <c r="H44" s="401"/>
      <c r="I44" s="401"/>
      <c r="J44" s="402"/>
      <c r="K44" s="25" t="s">
        <v>115</v>
      </c>
      <c r="L44" s="25"/>
      <c r="M44" s="25"/>
      <c r="N44" s="25"/>
      <c r="O44" s="28"/>
      <c r="P44" s="28"/>
      <c r="Q44" s="197"/>
      <c r="R44" s="197"/>
      <c r="S44" s="197"/>
      <c r="T44" s="197"/>
      <c r="U44" s="197"/>
      <c r="V44" s="197"/>
      <c r="W44" s="27"/>
      <c r="X44" s="303">
        <f>IF($H$10="介護予防・生活支援サービス事業の事業者","",3000)</f>
        <v>3000</v>
      </c>
      <c r="Y44" s="303"/>
      <c r="Z44" s="303"/>
      <c r="AA44" s="300" t="s">
        <v>52</v>
      </c>
      <c r="AB44" s="301"/>
      <c r="AC44" s="295" t="s">
        <v>53</v>
      </c>
      <c r="AD44" s="296"/>
      <c r="AE44" s="296"/>
      <c r="AF44" s="296"/>
      <c r="AG44" s="296"/>
      <c r="AH44" s="297"/>
      <c r="AI44" s="298"/>
      <c r="AJ44" s="299"/>
      <c r="AK44" s="299"/>
      <c r="AL44" s="324" t="s">
        <v>42</v>
      </c>
      <c r="AM44" s="325"/>
    </row>
    <row r="45" spans="1:84" s="4" customFormat="1" ht="15.75" customHeight="1">
      <c r="A45" s="127"/>
      <c r="B45" s="403"/>
      <c r="C45" s="404"/>
      <c r="D45" s="404"/>
      <c r="E45" s="404"/>
      <c r="F45" s="404"/>
      <c r="G45" s="404"/>
      <c r="H45" s="404"/>
      <c r="I45" s="404"/>
      <c r="J45" s="405"/>
      <c r="K45" s="25" t="s">
        <v>118</v>
      </c>
      <c r="L45" s="25"/>
      <c r="M45" s="25"/>
      <c r="N45" s="25"/>
      <c r="O45" s="28"/>
      <c r="P45" s="28"/>
      <c r="Q45" s="197"/>
      <c r="R45" s="197"/>
      <c r="S45" s="197"/>
      <c r="T45" s="197"/>
      <c r="U45" s="197"/>
      <c r="V45" s="197"/>
      <c r="W45" s="27"/>
      <c r="X45" s="303">
        <f>IF($H$10="介護予防・生活支援サービス事業の事業者","",6000)</f>
        <v>6000</v>
      </c>
      <c r="Y45" s="303"/>
      <c r="Z45" s="303"/>
      <c r="AA45" s="300" t="s">
        <v>52</v>
      </c>
      <c r="AB45" s="301"/>
      <c r="AC45" s="295" t="s">
        <v>53</v>
      </c>
      <c r="AD45" s="296"/>
      <c r="AE45" s="296"/>
      <c r="AF45" s="296"/>
      <c r="AG45" s="296"/>
      <c r="AH45" s="297"/>
      <c r="AI45" s="298"/>
      <c r="AJ45" s="299"/>
      <c r="AK45" s="299"/>
      <c r="AL45" s="324" t="s">
        <v>42</v>
      </c>
      <c r="AM45" s="325"/>
    </row>
    <row r="46" spans="1:84" s="4" customFormat="1" ht="6" customHeight="1" thickBot="1">
      <c r="A46" s="53"/>
      <c r="B46" s="53"/>
      <c r="C46" s="53"/>
      <c r="D46" s="53"/>
      <c r="E46" s="53"/>
      <c r="F46" s="53"/>
      <c r="G46" s="53"/>
      <c r="H46" s="53"/>
      <c r="I46" s="50"/>
      <c r="J46" s="54"/>
      <c r="K46" s="49"/>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row>
    <row r="47" spans="1:84" s="4" customFormat="1" ht="19.5" customHeight="1" thickBot="1">
      <c r="A47" s="55" t="s">
        <v>67</v>
      </c>
      <c r="B47" s="49"/>
      <c r="C47" s="53"/>
      <c r="D47" s="53"/>
      <c r="E47" s="53"/>
      <c r="F47" s="53"/>
      <c r="G47" s="53"/>
      <c r="H47" s="53"/>
      <c r="I47" s="50"/>
      <c r="J47" s="54"/>
      <c r="K47" s="49"/>
      <c r="L47" s="51"/>
      <c r="M47" s="51"/>
      <c r="N47" s="51"/>
      <c r="O47" s="52"/>
      <c r="P47" s="52"/>
      <c r="Q47" s="52"/>
      <c r="R47" s="52"/>
      <c r="S47" s="52"/>
      <c r="T47" s="81"/>
      <c r="U47" s="81"/>
      <c r="V47" s="81"/>
      <c r="W47" s="81"/>
      <c r="X47" s="264" t="s">
        <v>90</v>
      </c>
      <c r="Y47" s="265"/>
      <c r="Z47" s="265"/>
      <c r="AA47" s="265"/>
      <c r="AB47" s="265"/>
      <c r="AC47" s="266"/>
      <c r="AD47" s="261" t="s">
        <v>156</v>
      </c>
      <c r="AE47" s="262"/>
      <c r="AF47" s="262"/>
      <c r="AG47" s="262"/>
      <c r="AH47" s="263"/>
      <c r="AI47" s="322">
        <f>MIN(X48,ROUNDDOWN(H60/1000,0))</f>
        <v>0</v>
      </c>
      <c r="AJ47" s="323"/>
      <c r="AK47" s="323"/>
      <c r="AL47" s="320" t="s">
        <v>39</v>
      </c>
      <c r="AM47" s="321"/>
    </row>
    <row r="48" spans="1:84" s="4" customFormat="1" ht="13.8" thickBot="1">
      <c r="A48" s="52"/>
      <c r="B48" s="53"/>
      <c r="C48" s="53"/>
      <c r="D48" s="53"/>
      <c r="E48" s="53"/>
      <c r="F48" s="53"/>
      <c r="G48" s="53"/>
      <c r="H48" s="53"/>
      <c r="I48" s="53"/>
      <c r="J48" s="53"/>
      <c r="K48" s="53"/>
      <c r="L48" s="53"/>
      <c r="M48" s="53"/>
      <c r="N48" s="53"/>
      <c r="O48" s="53"/>
      <c r="P48" s="53"/>
      <c r="Q48" s="53"/>
      <c r="R48" s="53"/>
      <c r="S48" s="53"/>
      <c r="T48" s="53"/>
      <c r="U48" s="53"/>
      <c r="V48" s="53"/>
      <c r="W48" s="53"/>
      <c r="X48" s="310" t="str">
        <f>IFERROR(VLOOKUP(H10,個票9!CA5:CE39,5,FALSE),"")</f>
        <v/>
      </c>
      <c r="Y48" s="311"/>
      <c r="Z48" s="311"/>
      <c r="AA48" s="311"/>
      <c r="AB48" s="331" t="s">
        <v>39</v>
      </c>
      <c r="AC48" s="332"/>
      <c r="AD48" s="156"/>
      <c r="AE48" s="157"/>
      <c r="AF48" s="157"/>
      <c r="AG48" s="157"/>
      <c r="AH48" s="158"/>
      <c r="AI48" s="317"/>
      <c r="AJ48" s="317"/>
      <c r="AK48" s="317"/>
      <c r="AL48" s="318"/>
      <c r="AM48" s="319"/>
      <c r="AX48" s="134" t="str">
        <f>IF(X48&gt;=AI49,"○","！（補助上限額を超過しています）")</f>
        <v>○</v>
      </c>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6"/>
    </row>
    <row r="49" spans="1:46" s="4" customFormat="1" ht="13.5" customHeight="1">
      <c r="A49" s="168" t="s">
        <v>92</v>
      </c>
      <c r="B49" s="53"/>
      <c r="C49" s="53"/>
      <c r="D49" s="53"/>
      <c r="E49" s="53"/>
      <c r="F49" s="53"/>
      <c r="G49" s="53"/>
      <c r="H49" s="53"/>
      <c r="I49" s="53"/>
      <c r="J49" s="53"/>
      <c r="K49" s="53"/>
      <c r="L49" s="53"/>
      <c r="M49" s="53"/>
      <c r="N49" s="53"/>
      <c r="O49" s="53"/>
      <c r="P49" s="53"/>
      <c r="Q49" s="53"/>
      <c r="R49" s="53"/>
      <c r="S49" s="53"/>
      <c r="T49" s="53"/>
      <c r="U49" s="53"/>
      <c r="V49" s="53"/>
      <c r="W49" s="53"/>
      <c r="X49" s="312"/>
      <c r="Y49" s="313"/>
      <c r="Z49" s="313"/>
      <c r="AA49" s="313"/>
      <c r="AB49" s="333"/>
      <c r="AC49" s="334"/>
      <c r="AD49" s="159"/>
      <c r="AE49" s="160"/>
      <c r="AF49" s="160"/>
      <c r="AG49" s="160"/>
      <c r="AH49" s="161"/>
      <c r="AI49" s="302">
        <f>SUM(AI47:AK48)</f>
        <v>0</v>
      </c>
      <c r="AJ49" s="302"/>
      <c r="AK49" s="302"/>
      <c r="AL49" s="315"/>
      <c r="AM49" s="316"/>
      <c r="AT49" s="5"/>
    </row>
    <row r="50" spans="1:46" ht="15" customHeight="1">
      <c r="A50" s="281" t="s">
        <v>80</v>
      </c>
      <c r="B50" s="282"/>
      <c r="C50" s="282"/>
      <c r="D50" s="282"/>
      <c r="E50" s="282"/>
      <c r="F50" s="282"/>
      <c r="G50" s="283"/>
      <c r="H50" s="282" t="s">
        <v>158</v>
      </c>
      <c r="I50" s="282"/>
      <c r="J50" s="282"/>
      <c r="K50" s="282"/>
      <c r="L50" s="282"/>
      <c r="M50" s="281" t="s">
        <v>23</v>
      </c>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3"/>
    </row>
    <row r="51" spans="1:46" ht="15" customHeight="1">
      <c r="A51" s="106" t="s">
        <v>81</v>
      </c>
      <c r="B51" s="107"/>
      <c r="C51" s="107"/>
      <c r="D51" s="107"/>
      <c r="E51" s="108"/>
      <c r="F51" s="108"/>
      <c r="G51" s="109"/>
      <c r="H51" s="294"/>
      <c r="I51" s="294"/>
      <c r="J51" s="294"/>
      <c r="K51" s="294"/>
      <c r="L51" s="294"/>
      <c r="M51" s="284"/>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6"/>
    </row>
    <row r="52" spans="1:46" ht="15" customHeight="1">
      <c r="A52" s="64" t="s">
        <v>82</v>
      </c>
      <c r="B52" s="65"/>
      <c r="C52" s="65"/>
      <c r="D52" s="65"/>
      <c r="E52" s="66"/>
      <c r="F52" s="66"/>
      <c r="G52" s="67"/>
      <c r="H52" s="293"/>
      <c r="I52" s="293"/>
      <c r="J52" s="293"/>
      <c r="K52" s="293"/>
      <c r="L52" s="293"/>
      <c r="M52" s="287"/>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9"/>
    </row>
    <row r="53" spans="1:46" ht="15" customHeight="1">
      <c r="A53" s="64" t="s">
        <v>83</v>
      </c>
      <c r="B53" s="65"/>
      <c r="C53" s="65"/>
      <c r="D53" s="65"/>
      <c r="E53" s="66"/>
      <c r="F53" s="66"/>
      <c r="G53" s="67"/>
      <c r="H53" s="293"/>
      <c r="I53" s="293"/>
      <c r="J53" s="293"/>
      <c r="K53" s="293"/>
      <c r="L53" s="293"/>
      <c r="M53" s="287"/>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9"/>
    </row>
    <row r="54" spans="1:46" ht="15" customHeight="1">
      <c r="A54" s="64" t="s">
        <v>84</v>
      </c>
      <c r="B54" s="65"/>
      <c r="C54" s="65"/>
      <c r="D54" s="65"/>
      <c r="E54" s="66"/>
      <c r="F54" s="66"/>
      <c r="G54" s="67"/>
      <c r="H54" s="293"/>
      <c r="I54" s="293"/>
      <c r="J54" s="293"/>
      <c r="K54" s="293"/>
      <c r="L54" s="293"/>
      <c r="M54" s="287"/>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9"/>
    </row>
    <row r="55" spans="1:46" ht="15" customHeight="1">
      <c r="A55" s="64" t="s">
        <v>85</v>
      </c>
      <c r="B55" s="65"/>
      <c r="C55" s="65"/>
      <c r="D55" s="65"/>
      <c r="E55" s="66"/>
      <c r="F55" s="66"/>
      <c r="G55" s="67"/>
      <c r="H55" s="293"/>
      <c r="I55" s="293"/>
      <c r="J55" s="293"/>
      <c r="K55" s="293"/>
      <c r="L55" s="293"/>
      <c r="M55" s="287"/>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9"/>
    </row>
    <row r="56" spans="1:46" ht="15" customHeight="1">
      <c r="A56" s="64" t="s">
        <v>86</v>
      </c>
      <c r="B56" s="65"/>
      <c r="C56" s="65"/>
      <c r="D56" s="65"/>
      <c r="E56" s="66"/>
      <c r="F56" s="66"/>
      <c r="G56" s="67"/>
      <c r="H56" s="293"/>
      <c r="I56" s="293"/>
      <c r="J56" s="293"/>
      <c r="K56" s="293"/>
      <c r="L56" s="293"/>
      <c r="M56" s="287"/>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9"/>
    </row>
    <row r="57" spans="1:46" ht="15" customHeight="1">
      <c r="A57" s="64" t="s">
        <v>87</v>
      </c>
      <c r="B57" s="65"/>
      <c r="C57" s="65"/>
      <c r="D57" s="65"/>
      <c r="E57" s="66"/>
      <c r="F57" s="66"/>
      <c r="G57" s="67"/>
      <c r="H57" s="293"/>
      <c r="I57" s="293"/>
      <c r="J57" s="293"/>
      <c r="K57" s="293"/>
      <c r="L57" s="293"/>
      <c r="M57" s="287"/>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9"/>
    </row>
    <row r="58" spans="1:46" ht="15" customHeight="1">
      <c r="A58" s="64" t="s">
        <v>88</v>
      </c>
      <c r="B58" s="68"/>
      <c r="C58" s="68"/>
      <c r="D58" s="68"/>
      <c r="E58" s="68"/>
      <c r="F58" s="68"/>
      <c r="G58" s="69"/>
      <c r="H58" s="293"/>
      <c r="I58" s="293"/>
      <c r="J58" s="293"/>
      <c r="K58" s="293"/>
      <c r="L58" s="293"/>
      <c r="M58" s="287"/>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9"/>
    </row>
    <row r="59" spans="1:46" ht="15" customHeight="1">
      <c r="A59" s="70" t="s">
        <v>89</v>
      </c>
      <c r="B59" s="71"/>
      <c r="C59" s="71"/>
      <c r="D59" s="71"/>
      <c r="E59" s="72"/>
      <c r="F59" s="72"/>
      <c r="G59" s="73"/>
      <c r="H59" s="280"/>
      <c r="I59" s="280"/>
      <c r="J59" s="280"/>
      <c r="K59" s="280"/>
      <c r="L59" s="280"/>
      <c r="M59" s="290"/>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291"/>
      <c r="AL59" s="291"/>
      <c r="AM59" s="292"/>
    </row>
    <row r="60" spans="1:46" ht="15" customHeight="1">
      <c r="A60" s="74" t="s">
        <v>46</v>
      </c>
      <c r="B60" s="82"/>
      <c r="C60" s="82"/>
      <c r="D60" s="82"/>
      <c r="E60" s="75"/>
      <c r="F60" s="75"/>
      <c r="G60" s="76"/>
      <c r="H60" s="275">
        <f>SUM(H51:L59)</f>
        <v>0</v>
      </c>
      <c r="I60" s="275"/>
      <c r="J60" s="275"/>
      <c r="K60" s="275"/>
      <c r="L60" s="276"/>
      <c r="M60" s="277"/>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9"/>
    </row>
    <row r="61" spans="1:46" ht="4.5" customHeight="1">
      <c r="A61" s="77"/>
      <c r="B61" s="77"/>
      <c r="C61" s="77"/>
      <c r="D61" s="77"/>
      <c r="E61" s="83"/>
      <c r="F61" s="83"/>
      <c r="G61" s="83"/>
      <c r="H61" s="83"/>
      <c r="I61" s="83"/>
      <c r="J61" s="85"/>
      <c r="K61" s="85"/>
      <c r="L61" s="85"/>
      <c r="M61" s="85"/>
      <c r="N61" s="85"/>
      <c r="O61" s="83"/>
      <c r="P61" s="83"/>
      <c r="Q61" s="83"/>
      <c r="R61" s="83"/>
      <c r="S61" s="83"/>
      <c r="T61" s="83"/>
      <c r="U61" s="83"/>
      <c r="V61" s="83"/>
      <c r="W61" s="83"/>
      <c r="X61" s="83"/>
      <c r="Y61" s="86"/>
      <c r="Z61" s="86"/>
      <c r="AA61" s="86"/>
      <c r="AB61" s="86"/>
      <c r="AC61" s="86"/>
      <c r="AD61" s="86"/>
      <c r="AE61" s="83"/>
      <c r="AF61" s="83"/>
      <c r="AG61" s="83"/>
      <c r="AH61" s="83"/>
      <c r="AI61" s="83"/>
      <c r="AJ61" s="83"/>
      <c r="AK61" s="83"/>
      <c r="AL61" s="83"/>
      <c r="AM61" s="83"/>
    </row>
    <row r="62" spans="1:46">
      <c r="A62" s="36" t="s">
        <v>159</v>
      </c>
      <c r="B62" s="84"/>
      <c r="C62" s="84"/>
      <c r="D62" s="84"/>
      <c r="E62" s="84"/>
      <c r="F62" s="84"/>
      <c r="G62" s="84"/>
      <c r="H62" s="84"/>
      <c r="I62" s="84"/>
      <c r="J62" s="84"/>
      <c r="K62" s="84"/>
      <c r="L62" s="84"/>
      <c r="M62" s="84"/>
      <c r="N62" s="84"/>
      <c r="O62" s="84"/>
      <c r="P62" s="84"/>
      <c r="Q62" s="84"/>
      <c r="R62" s="84"/>
      <c r="S62" s="84"/>
      <c r="T62" s="84"/>
      <c r="U62" s="84"/>
      <c r="V62" s="84"/>
      <c r="W62" s="84"/>
      <c r="X62" s="84"/>
      <c r="Y62" s="61"/>
      <c r="Z62" s="61"/>
      <c r="AA62" s="61"/>
      <c r="AB62" s="61"/>
      <c r="AC62" s="61"/>
      <c r="AD62" s="61"/>
      <c r="AE62" s="84"/>
      <c r="AF62" s="84"/>
      <c r="AG62" s="84"/>
      <c r="AH62" s="84"/>
      <c r="AI62" s="84"/>
      <c r="AJ62" s="84"/>
      <c r="AK62" s="84"/>
      <c r="AL62" s="84"/>
      <c r="AM62" s="84"/>
    </row>
  </sheetData>
  <sheetProtection algorithmName="SHA-512" hashValue="xnw8xzh9okN+NWsSG5V1kJy+CBcnHq5Wx/jpIHZ6KLVW0ycBur4wathQQNdb/YqpjqZ4SaaT/40hRBWVHDKVCg==" saltValue="CESYNcv/W0Xk5sP1AycQSg==" spinCount="100000" sheet="1" formatCells="0" formatColumns="0" formatRows="0" insertColumns="0" insertRows="0" autoFilter="0"/>
  <mergeCells count="145">
    <mergeCell ref="A3:AM3"/>
    <mergeCell ref="A5:AM5"/>
    <mergeCell ref="A7:G7"/>
    <mergeCell ref="H7:N7"/>
    <mergeCell ref="O7:S7"/>
    <mergeCell ref="T7:AM7"/>
    <mergeCell ref="AH8:AM8"/>
    <mergeCell ref="D9:G9"/>
    <mergeCell ref="H9:K9"/>
    <mergeCell ref="L9:Y9"/>
    <mergeCell ref="AC9:AG9"/>
    <mergeCell ref="AH9:AM9"/>
    <mergeCell ref="A8:C9"/>
    <mergeCell ref="D8:G8"/>
    <mergeCell ref="H8:K8"/>
    <mergeCell ref="L8:Y8"/>
    <mergeCell ref="Z8:AB9"/>
    <mergeCell ref="AC8:AG8"/>
    <mergeCell ref="AE10:AF10"/>
    <mergeCell ref="AG10:AI10"/>
    <mergeCell ref="AJ10:AK10"/>
    <mergeCell ref="AL10:AM10"/>
    <mergeCell ref="AP10:AU10"/>
    <mergeCell ref="A11:H12"/>
    <mergeCell ref="A10:G10"/>
    <mergeCell ref="H10:Q10"/>
    <mergeCell ref="R10:W10"/>
    <mergeCell ref="X10:Y10"/>
    <mergeCell ref="Z10:AB10"/>
    <mergeCell ref="AC10:AD10"/>
    <mergeCell ref="AE21:AH21"/>
    <mergeCell ref="AI21:AK21"/>
    <mergeCell ref="AL21:AM21"/>
    <mergeCell ref="H22:L22"/>
    <mergeCell ref="M22:O22"/>
    <mergeCell ref="Q22:U22"/>
    <mergeCell ref="V22:X22"/>
    <mergeCell ref="AE22:AG22"/>
    <mergeCell ref="A14:AM14"/>
    <mergeCell ref="X16:Z16"/>
    <mergeCell ref="AA16:AM16"/>
    <mergeCell ref="X17:Z17"/>
    <mergeCell ref="AA17:AM17"/>
    <mergeCell ref="A19:AM19"/>
    <mergeCell ref="A27:G27"/>
    <mergeCell ref="H27:L27"/>
    <mergeCell ref="M27:AM27"/>
    <mergeCell ref="H28:L28"/>
    <mergeCell ref="M28:AM28"/>
    <mergeCell ref="H29:L29"/>
    <mergeCell ref="M29:AM29"/>
    <mergeCell ref="X24:AC24"/>
    <mergeCell ref="AD24:AH24"/>
    <mergeCell ref="AI24:AK24"/>
    <mergeCell ref="AL24:AM24"/>
    <mergeCell ref="X25:AA26"/>
    <mergeCell ref="AB25:AC26"/>
    <mergeCell ref="AI25:AK25"/>
    <mergeCell ref="AL25:AM25"/>
    <mergeCell ref="AI26:AK26"/>
    <mergeCell ref="AL26:AM26"/>
    <mergeCell ref="H33:L33"/>
    <mergeCell ref="M33:AM33"/>
    <mergeCell ref="H34:L34"/>
    <mergeCell ref="M34:AM34"/>
    <mergeCell ref="H35:L35"/>
    <mergeCell ref="M35:AM35"/>
    <mergeCell ref="H30:L30"/>
    <mergeCell ref="M30:AM30"/>
    <mergeCell ref="H31:L31"/>
    <mergeCell ref="M31:AM31"/>
    <mergeCell ref="H32:L32"/>
    <mergeCell ref="M32:AM32"/>
    <mergeCell ref="AA41:AB41"/>
    <mergeCell ref="AC41:AH41"/>
    <mergeCell ref="AI41:AK41"/>
    <mergeCell ref="H36:L36"/>
    <mergeCell ref="M36:AM36"/>
    <mergeCell ref="H37:L37"/>
    <mergeCell ref="M37:AM37"/>
    <mergeCell ref="AE39:AH39"/>
    <mergeCell ref="AI39:AK39"/>
    <mergeCell ref="AL39:AM39"/>
    <mergeCell ref="AI43:AK43"/>
    <mergeCell ref="AL43:AM43"/>
    <mergeCell ref="X44:Z44"/>
    <mergeCell ref="AA44:AB44"/>
    <mergeCell ref="AC44:AH44"/>
    <mergeCell ref="AI44:AK44"/>
    <mergeCell ref="AL44:AM44"/>
    <mergeCell ref="AL41:AM41"/>
    <mergeCell ref="B42:J45"/>
    <mergeCell ref="X42:Z42"/>
    <mergeCell ref="AA42:AB42"/>
    <mergeCell ref="AC42:AH42"/>
    <mergeCell ref="AI42:AK42"/>
    <mergeCell ref="AL42:AM42"/>
    <mergeCell ref="X43:Z43"/>
    <mergeCell ref="AA43:AB43"/>
    <mergeCell ref="AC43:AH43"/>
    <mergeCell ref="A40:J41"/>
    <mergeCell ref="X40:Z40"/>
    <mergeCell ref="AA40:AB40"/>
    <mergeCell ref="AC40:AH40"/>
    <mergeCell ref="AI40:AK40"/>
    <mergeCell ref="AL40:AM40"/>
    <mergeCell ref="X41:Z41"/>
    <mergeCell ref="X48:AA49"/>
    <mergeCell ref="AB48:AC49"/>
    <mergeCell ref="AI48:AK48"/>
    <mergeCell ref="AL48:AM48"/>
    <mergeCell ref="AI49:AK49"/>
    <mergeCell ref="AL49:AM49"/>
    <mergeCell ref="X45:Z45"/>
    <mergeCell ref="AA45:AB45"/>
    <mergeCell ref="AC45:AH45"/>
    <mergeCell ref="AI45:AK45"/>
    <mergeCell ref="AL45:AM45"/>
    <mergeCell ref="X47:AC47"/>
    <mergeCell ref="AD47:AH47"/>
    <mergeCell ref="AI47:AK47"/>
    <mergeCell ref="AL47:AM47"/>
    <mergeCell ref="H53:L53"/>
    <mergeCell ref="M53:AM53"/>
    <mergeCell ref="H54:L54"/>
    <mergeCell ref="M54:AM54"/>
    <mergeCell ref="H55:L55"/>
    <mergeCell ref="M55:AM55"/>
    <mergeCell ref="A50:G50"/>
    <mergeCell ref="H50:L50"/>
    <mergeCell ref="M50:AM50"/>
    <mergeCell ref="H51:L51"/>
    <mergeCell ref="M51:AM51"/>
    <mergeCell ref="H52:L52"/>
    <mergeCell ref="M52:AM52"/>
    <mergeCell ref="H59:L59"/>
    <mergeCell ref="M59:AM59"/>
    <mergeCell ref="H60:L60"/>
    <mergeCell ref="M60:AM60"/>
    <mergeCell ref="H56:L56"/>
    <mergeCell ref="M56:AM56"/>
    <mergeCell ref="H57:L57"/>
    <mergeCell ref="M57:AM57"/>
    <mergeCell ref="H58:L58"/>
    <mergeCell ref="M58:AM58"/>
  </mergeCells>
  <phoneticPr fontId="4"/>
  <dataValidations count="3">
    <dataValidation type="list" allowBlank="1" showInputMessage="1" showErrorMessage="1" sqref="H10">
      <formula1>$CA$5:$CA$40</formula1>
    </dataValidation>
    <dataValidation type="list" allowBlank="1" showInputMessage="1" showErrorMessage="1" sqref="X16:Z17">
      <formula1>"○"</formula1>
    </dataValidation>
    <dataValidation imeMode="halfAlpha" allowBlank="1" showInputMessage="1" showErrorMessage="1" sqref="S24:V26 J24:N26 H7:N7 D9:G9 AC9:AG9 X10:Y1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7</xdr:col>
                    <xdr:colOff>175260</xdr:colOff>
                    <xdr:row>9</xdr:row>
                    <xdr:rowOff>251460</xdr:rowOff>
                  </from>
                  <to>
                    <xdr:col>9</xdr:col>
                    <xdr:colOff>22860</xdr:colOff>
                    <xdr:row>11</xdr:row>
                    <xdr:rowOff>22860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23</xdr:col>
                    <xdr:colOff>121920</xdr:colOff>
                    <xdr:row>9</xdr:row>
                    <xdr:rowOff>251460</xdr:rowOff>
                  </from>
                  <to>
                    <xdr:col>25</xdr:col>
                    <xdr:colOff>7620</xdr:colOff>
                    <xdr:row>11</xdr:row>
                    <xdr:rowOff>22860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from>
                    <xdr:col>7</xdr:col>
                    <xdr:colOff>175260</xdr:colOff>
                    <xdr:row>10</xdr:row>
                    <xdr:rowOff>220980</xdr:rowOff>
                  </from>
                  <to>
                    <xdr:col>9</xdr:col>
                    <xdr:colOff>22860</xdr:colOff>
                    <xdr:row>12</xdr:row>
                    <xdr:rowOff>22860</xdr:rowOff>
                  </to>
                </anchor>
              </controlPr>
            </control>
          </mc:Choice>
        </mc:AlternateContent>
        <mc:AlternateContent xmlns:mc="http://schemas.openxmlformats.org/markup-compatibility/2006">
          <mc:Choice Requires="x14">
            <control shapeId="97284" r:id="rId7" name="Check Box 4">
              <controlPr defaultSize="0" autoFill="0" autoLine="0" autoPict="0">
                <anchor moveWithCells="1">
                  <from>
                    <xdr:col>23</xdr:col>
                    <xdr:colOff>121920</xdr:colOff>
                    <xdr:row>10</xdr:row>
                    <xdr:rowOff>220980</xdr:rowOff>
                  </from>
                  <to>
                    <xdr:col>25</xdr:col>
                    <xdr:colOff>7620</xdr:colOff>
                    <xdr:row>12</xdr:row>
                    <xdr:rowOff>7620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62"/>
  <sheetViews>
    <sheetView showGridLines="0" showZeros="0" view="pageBreakPreview" zoomScale="130" zoomScaleNormal="160" zoomScaleSheetLayoutView="130" workbookViewId="0">
      <selection activeCell="CG35" sqref="CG35"/>
    </sheetView>
  </sheetViews>
  <sheetFormatPr defaultColWidth="2.21875" defaultRowHeight="13.2"/>
  <cols>
    <col min="1" max="1" width="2.21875" style="3" customWidth="1"/>
    <col min="2" max="7" width="2.21875" style="3"/>
    <col min="8" max="19" width="2.44140625" style="3" bestFit="1" customWidth="1"/>
    <col min="20" max="40" width="2.21875" style="3"/>
    <col min="41" max="47" width="2.21875" style="3" hidden="1" customWidth="1"/>
    <col min="48" max="49" width="2.21875" style="3"/>
    <col min="50" max="72" width="0" style="3" hidden="1" customWidth="1"/>
    <col min="73" max="78" width="2.21875" style="3"/>
    <col min="79" max="79" width="49.109375" style="3" hidden="1" customWidth="1"/>
    <col min="80" max="84" width="8.109375" style="3" hidden="1" customWidth="1"/>
    <col min="85" max="87" width="8.109375" style="3" customWidth="1"/>
    <col min="88" max="16384" width="2.21875" style="3"/>
  </cols>
  <sheetData>
    <row r="1" spans="1:84">
      <c r="A1" s="3" t="s">
        <v>160</v>
      </c>
    </row>
    <row r="2" spans="1:84" ht="3" customHeight="1"/>
    <row r="3" spans="1:84">
      <c r="A3" s="365" t="s">
        <v>141</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7"/>
      <c r="CA3" s="14"/>
      <c r="CB3" s="15" t="s">
        <v>60</v>
      </c>
      <c r="CC3" s="14"/>
      <c r="CD3" s="14"/>
      <c r="CE3" s="15" t="s">
        <v>63</v>
      </c>
      <c r="CF3" s="14"/>
    </row>
    <row r="4" spans="1:84" ht="4.5"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CA4" s="14"/>
      <c r="CB4" s="15" t="s">
        <v>62</v>
      </c>
      <c r="CC4" s="15"/>
      <c r="CD4" s="15" t="s">
        <v>70</v>
      </c>
      <c r="CE4" s="15" t="s">
        <v>62</v>
      </c>
      <c r="CF4" s="14"/>
    </row>
    <row r="5" spans="1:84">
      <c r="A5" s="356" t="s">
        <v>71</v>
      </c>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8"/>
      <c r="CA5" t="s">
        <v>25</v>
      </c>
      <c r="CB5" s="6">
        <v>892</v>
      </c>
      <c r="CC5" t="s">
        <v>58</v>
      </c>
      <c r="CD5"/>
      <c r="CE5" s="6">
        <v>200</v>
      </c>
      <c r="CF5" t="s">
        <v>58</v>
      </c>
    </row>
    <row r="6" spans="1:84" ht="4.5" customHeight="1">
      <c r="A6" s="199"/>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CA6" t="s">
        <v>26</v>
      </c>
      <c r="CB6" s="6">
        <v>1137</v>
      </c>
      <c r="CC6" t="s">
        <v>58</v>
      </c>
      <c r="CD6"/>
      <c r="CE6" s="6">
        <v>200</v>
      </c>
      <c r="CF6" t="s">
        <v>58</v>
      </c>
    </row>
    <row r="7" spans="1:84" ht="17.25" customHeight="1">
      <c r="A7" s="281" t="s">
        <v>41</v>
      </c>
      <c r="B7" s="282"/>
      <c r="C7" s="282"/>
      <c r="D7" s="282"/>
      <c r="E7" s="282"/>
      <c r="F7" s="282"/>
      <c r="G7" s="283"/>
      <c r="H7" s="375"/>
      <c r="I7" s="376"/>
      <c r="J7" s="376"/>
      <c r="K7" s="376"/>
      <c r="L7" s="376"/>
      <c r="M7" s="376"/>
      <c r="N7" s="377"/>
      <c r="O7" s="281" t="s">
        <v>72</v>
      </c>
      <c r="P7" s="282"/>
      <c r="Q7" s="282"/>
      <c r="R7" s="282"/>
      <c r="S7" s="283"/>
      <c r="T7" s="378"/>
      <c r="U7" s="345"/>
      <c r="V7" s="345"/>
      <c r="W7" s="345"/>
      <c r="X7" s="345"/>
      <c r="Y7" s="345"/>
      <c r="Z7" s="345"/>
      <c r="AA7" s="345"/>
      <c r="AB7" s="345"/>
      <c r="AC7" s="345"/>
      <c r="AD7" s="345"/>
      <c r="AE7" s="345"/>
      <c r="AF7" s="345"/>
      <c r="AG7" s="345"/>
      <c r="AH7" s="345"/>
      <c r="AI7" s="345"/>
      <c r="AJ7" s="345"/>
      <c r="AK7" s="345"/>
      <c r="AL7" s="345"/>
      <c r="AM7" s="379"/>
      <c r="CA7" t="s">
        <v>27</v>
      </c>
      <c r="CB7" s="6">
        <v>1480</v>
      </c>
      <c r="CC7" t="s">
        <v>58</v>
      </c>
      <c r="CD7"/>
      <c r="CE7" s="6">
        <v>200</v>
      </c>
      <c r="CF7" t="s">
        <v>58</v>
      </c>
    </row>
    <row r="8" spans="1:84">
      <c r="A8" s="368" t="s">
        <v>73</v>
      </c>
      <c r="B8" s="369"/>
      <c r="C8" s="370"/>
      <c r="D8" s="281" t="s">
        <v>120</v>
      </c>
      <c r="E8" s="282"/>
      <c r="F8" s="282"/>
      <c r="G8" s="283"/>
      <c r="H8" s="281" t="s">
        <v>74</v>
      </c>
      <c r="I8" s="282"/>
      <c r="J8" s="282"/>
      <c r="K8" s="283"/>
      <c r="L8" s="281" t="s">
        <v>75</v>
      </c>
      <c r="M8" s="282"/>
      <c r="N8" s="282"/>
      <c r="O8" s="282"/>
      <c r="P8" s="282"/>
      <c r="Q8" s="282"/>
      <c r="R8" s="282"/>
      <c r="S8" s="282"/>
      <c r="T8" s="282"/>
      <c r="U8" s="282"/>
      <c r="V8" s="282"/>
      <c r="W8" s="282"/>
      <c r="X8" s="282"/>
      <c r="Y8" s="283"/>
      <c r="Z8" s="368" t="s">
        <v>76</v>
      </c>
      <c r="AA8" s="369"/>
      <c r="AB8" s="370"/>
      <c r="AC8" s="281" t="s">
        <v>3</v>
      </c>
      <c r="AD8" s="282"/>
      <c r="AE8" s="282"/>
      <c r="AF8" s="282"/>
      <c r="AG8" s="282"/>
      <c r="AH8" s="383" t="s">
        <v>78</v>
      </c>
      <c r="AI8" s="350"/>
      <c r="AJ8" s="350"/>
      <c r="AK8" s="350"/>
      <c r="AL8" s="350"/>
      <c r="AM8" s="351"/>
      <c r="AV8" s="4"/>
      <c r="CA8" s="2" t="s">
        <v>40</v>
      </c>
      <c r="CB8" s="6">
        <v>384</v>
      </c>
      <c r="CC8" t="s">
        <v>58</v>
      </c>
      <c r="CD8"/>
      <c r="CE8" s="6">
        <v>200</v>
      </c>
      <c r="CF8" t="s">
        <v>58</v>
      </c>
    </row>
    <row r="9" spans="1:84" ht="17.25" customHeight="1">
      <c r="A9" s="371"/>
      <c r="B9" s="372"/>
      <c r="C9" s="373"/>
      <c r="D9" s="380"/>
      <c r="E9" s="381"/>
      <c r="F9" s="381"/>
      <c r="G9" s="382"/>
      <c r="H9" s="374" t="s">
        <v>142</v>
      </c>
      <c r="I9" s="269"/>
      <c r="J9" s="269"/>
      <c r="K9" s="270"/>
      <c r="L9" s="298"/>
      <c r="M9" s="299"/>
      <c r="N9" s="299"/>
      <c r="O9" s="299"/>
      <c r="P9" s="299"/>
      <c r="Q9" s="299"/>
      <c r="R9" s="299"/>
      <c r="S9" s="299"/>
      <c r="T9" s="299"/>
      <c r="U9" s="299"/>
      <c r="V9" s="299"/>
      <c r="W9" s="299"/>
      <c r="X9" s="299"/>
      <c r="Y9" s="339"/>
      <c r="Z9" s="371"/>
      <c r="AA9" s="372"/>
      <c r="AB9" s="373"/>
      <c r="AC9" s="298"/>
      <c r="AD9" s="299"/>
      <c r="AE9" s="299"/>
      <c r="AF9" s="299"/>
      <c r="AG9" s="339"/>
      <c r="AH9" s="384"/>
      <c r="AI9" s="385"/>
      <c r="AJ9" s="385"/>
      <c r="AK9" s="385"/>
      <c r="AL9" s="385"/>
      <c r="AM9" s="386"/>
      <c r="CA9" t="s">
        <v>4</v>
      </c>
      <c r="CB9" s="6">
        <v>375</v>
      </c>
      <c r="CC9" t="s">
        <v>58</v>
      </c>
      <c r="CD9"/>
      <c r="CE9" s="6">
        <v>200</v>
      </c>
      <c r="CF9" t="s">
        <v>58</v>
      </c>
    </row>
    <row r="10" spans="1:84" s="4" customFormat="1" ht="20.25" customHeight="1">
      <c r="A10" s="335" t="s">
        <v>121</v>
      </c>
      <c r="B10" s="336"/>
      <c r="C10" s="336"/>
      <c r="D10" s="336"/>
      <c r="E10" s="336"/>
      <c r="F10" s="336"/>
      <c r="G10" s="336"/>
      <c r="H10" s="362"/>
      <c r="I10" s="363"/>
      <c r="J10" s="363"/>
      <c r="K10" s="363"/>
      <c r="L10" s="363"/>
      <c r="M10" s="363"/>
      <c r="N10" s="363"/>
      <c r="O10" s="363"/>
      <c r="P10" s="363"/>
      <c r="Q10" s="364"/>
      <c r="R10" s="359" t="s">
        <v>122</v>
      </c>
      <c r="S10" s="360"/>
      <c r="T10" s="360"/>
      <c r="U10" s="360"/>
      <c r="V10" s="360"/>
      <c r="W10" s="361"/>
      <c r="X10" s="337"/>
      <c r="Y10" s="338"/>
      <c r="Z10" s="349" t="s">
        <v>57</v>
      </c>
      <c r="AA10" s="350"/>
      <c r="AB10" s="351"/>
      <c r="AC10" s="345"/>
      <c r="AD10" s="345"/>
      <c r="AE10" s="324" t="s">
        <v>42</v>
      </c>
      <c r="AF10" s="325"/>
      <c r="AG10" s="346" t="s">
        <v>91</v>
      </c>
      <c r="AH10" s="347"/>
      <c r="AI10" s="348"/>
      <c r="AJ10" s="345"/>
      <c r="AK10" s="345"/>
      <c r="AL10" s="324" t="s">
        <v>42</v>
      </c>
      <c r="AM10" s="325"/>
      <c r="AP10" s="340"/>
      <c r="AQ10" s="340"/>
      <c r="AR10" s="340"/>
      <c r="AS10" s="340"/>
      <c r="AT10" s="340"/>
      <c r="AU10" s="340"/>
      <c r="CA10" t="s">
        <v>28</v>
      </c>
      <c r="CB10" s="6">
        <v>939</v>
      </c>
      <c r="CC10" t="s">
        <v>58</v>
      </c>
      <c r="CD10"/>
      <c r="CE10" s="6">
        <v>200</v>
      </c>
      <c r="CF10" t="s">
        <v>58</v>
      </c>
    </row>
    <row r="11" spans="1:84" s="4" customFormat="1" ht="18" customHeight="1">
      <c r="A11" s="352" t="s">
        <v>22</v>
      </c>
      <c r="B11" s="305"/>
      <c r="C11" s="305"/>
      <c r="D11" s="305"/>
      <c r="E11" s="305"/>
      <c r="F11" s="305"/>
      <c r="G11" s="305"/>
      <c r="H11" s="306"/>
      <c r="I11" s="9"/>
      <c r="J11" s="39" t="s">
        <v>50</v>
      </c>
      <c r="K11" s="40"/>
      <c r="L11" s="41"/>
      <c r="M11" s="41"/>
      <c r="N11" s="41"/>
      <c r="O11" s="41"/>
      <c r="P11" s="41"/>
      <c r="Q11" s="41"/>
      <c r="R11" s="41"/>
      <c r="S11" s="41"/>
      <c r="T11" s="41"/>
      <c r="U11" s="41"/>
      <c r="V11" s="41"/>
      <c r="W11" s="41"/>
      <c r="X11" s="41"/>
      <c r="Y11" s="9"/>
      <c r="Z11" s="39" t="s">
        <v>65</v>
      </c>
      <c r="AA11" s="40"/>
      <c r="AB11" s="41"/>
      <c r="AC11" s="41"/>
      <c r="AD11" s="41"/>
      <c r="AE11" s="41"/>
      <c r="AF11" s="41"/>
      <c r="AG11" s="41"/>
      <c r="AH11" s="41"/>
      <c r="AI11" s="41"/>
      <c r="AJ11" s="41"/>
      <c r="AK11" s="41"/>
      <c r="AL11" s="41"/>
      <c r="AM11" s="45"/>
      <c r="CA11" t="s">
        <v>29</v>
      </c>
      <c r="CB11" s="6">
        <v>1181</v>
      </c>
      <c r="CC11" t="s">
        <v>58</v>
      </c>
      <c r="CD11"/>
      <c r="CE11" s="6">
        <v>200</v>
      </c>
      <c r="CF11" t="s">
        <v>58</v>
      </c>
    </row>
    <row r="12" spans="1:84" s="4" customFormat="1" ht="18" customHeight="1">
      <c r="A12" s="353"/>
      <c r="B12" s="308"/>
      <c r="C12" s="308"/>
      <c r="D12" s="308"/>
      <c r="E12" s="308"/>
      <c r="F12" s="308"/>
      <c r="G12" s="308"/>
      <c r="H12" s="309"/>
      <c r="I12" s="13"/>
      <c r="J12" s="42" t="s">
        <v>69</v>
      </c>
      <c r="K12" s="43"/>
      <c r="L12" s="44"/>
      <c r="M12" s="44"/>
      <c r="N12" s="44"/>
      <c r="O12" s="44"/>
      <c r="P12" s="44"/>
      <c r="Q12" s="44"/>
      <c r="R12" s="44"/>
      <c r="S12" s="44"/>
      <c r="T12" s="44"/>
      <c r="U12" s="43"/>
      <c r="V12" s="44"/>
      <c r="W12" s="44"/>
      <c r="X12" s="44"/>
      <c r="Y12" s="8"/>
      <c r="Z12" s="46" t="s">
        <v>68</v>
      </c>
      <c r="AA12" s="43"/>
      <c r="AB12" s="44"/>
      <c r="AC12" s="44"/>
      <c r="AD12" s="44"/>
      <c r="AE12" s="44"/>
      <c r="AF12" s="44"/>
      <c r="AG12" s="44"/>
      <c r="AH12" s="44"/>
      <c r="AI12" s="44"/>
      <c r="AJ12" s="44"/>
      <c r="AK12" s="44"/>
      <c r="AL12" s="44"/>
      <c r="AM12" s="47"/>
      <c r="CA12" t="s">
        <v>30</v>
      </c>
      <c r="CB12" s="6">
        <v>1885</v>
      </c>
      <c r="CC12" t="s">
        <v>58</v>
      </c>
      <c r="CD12"/>
      <c r="CE12" s="6">
        <v>200</v>
      </c>
      <c r="CF12" t="s">
        <v>58</v>
      </c>
    </row>
    <row r="13" spans="1:84" s="4" customFormat="1" ht="6" customHeight="1">
      <c r="A13" s="151"/>
      <c r="B13" s="151"/>
      <c r="C13" s="151"/>
      <c r="D13" s="151"/>
      <c r="E13" s="151"/>
      <c r="F13" s="151"/>
      <c r="G13" s="151"/>
      <c r="H13" s="151"/>
      <c r="I13" s="40"/>
      <c r="J13" s="39"/>
      <c r="K13" s="40"/>
      <c r="L13" s="41"/>
      <c r="M13" s="41"/>
      <c r="N13" s="41"/>
      <c r="O13" s="41"/>
      <c r="P13" s="41"/>
      <c r="Q13" s="41"/>
      <c r="R13" s="41"/>
      <c r="S13" s="41"/>
      <c r="T13" s="41"/>
      <c r="U13" s="40"/>
      <c r="V13" s="41"/>
      <c r="W13" s="41"/>
      <c r="X13" s="41"/>
      <c r="Y13" s="39"/>
      <c r="Z13" s="152"/>
      <c r="AA13" s="40"/>
      <c r="AB13" s="41"/>
      <c r="AC13" s="41"/>
      <c r="AD13" s="41"/>
      <c r="AE13" s="41"/>
      <c r="AF13" s="41"/>
      <c r="AG13" s="41"/>
      <c r="AH13" s="41"/>
      <c r="AI13" s="41"/>
      <c r="AJ13" s="41"/>
      <c r="AK13" s="41"/>
      <c r="AL13" s="41"/>
      <c r="AM13" s="41"/>
      <c r="CA13" t="s">
        <v>24</v>
      </c>
      <c r="CB13" s="6">
        <f>CD13*個票10!$AC$10</f>
        <v>0</v>
      </c>
      <c r="CC13" t="s">
        <v>59</v>
      </c>
      <c r="CD13">
        <v>44</v>
      </c>
      <c r="CE13" s="6">
        <v>200</v>
      </c>
      <c r="CF13" t="s">
        <v>58</v>
      </c>
    </row>
    <row r="14" spans="1:84" s="4" customFormat="1" hidden="1">
      <c r="A14" s="314"/>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4"/>
      <c r="CA14" t="s">
        <v>21</v>
      </c>
      <c r="CB14" s="6">
        <f>CD14*個票10!$AC$10</f>
        <v>0</v>
      </c>
      <c r="CC14" t="s">
        <v>59</v>
      </c>
      <c r="CD14">
        <v>44</v>
      </c>
      <c r="CE14" s="6">
        <v>200</v>
      </c>
      <c r="CF14" t="s">
        <v>58</v>
      </c>
    </row>
    <row r="15" spans="1:84" s="4" customFormat="1" ht="3" hidden="1" customHeight="1">
      <c r="A15" s="53"/>
      <c r="B15" s="53"/>
      <c r="C15" s="53"/>
      <c r="D15" s="53"/>
      <c r="E15" s="53"/>
      <c r="F15" s="53"/>
      <c r="G15" s="53"/>
      <c r="H15" s="53"/>
      <c r="I15" s="50"/>
      <c r="J15" s="54"/>
      <c r="K15" s="49"/>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CA15" t="s">
        <v>5</v>
      </c>
      <c r="CB15" s="6">
        <v>534</v>
      </c>
      <c r="CC15" t="s">
        <v>58</v>
      </c>
      <c r="CD15"/>
      <c r="CE15" s="6">
        <v>200</v>
      </c>
      <c r="CF15" t="s">
        <v>58</v>
      </c>
    </row>
    <row r="16" spans="1:84" s="4" customFormat="1" ht="18" hidden="1" customHeight="1">
      <c r="A16" s="153"/>
      <c r="B16" s="169"/>
      <c r="C16" s="169"/>
      <c r="D16" s="169"/>
      <c r="E16" s="169"/>
      <c r="F16" s="169"/>
      <c r="G16" s="169"/>
      <c r="H16" s="169"/>
      <c r="I16" s="169"/>
      <c r="J16" s="169"/>
      <c r="K16" s="169"/>
      <c r="L16" s="169"/>
      <c r="M16" s="169"/>
      <c r="N16" s="169"/>
      <c r="O16" s="169"/>
      <c r="P16" s="169"/>
      <c r="Q16" s="169"/>
      <c r="R16" s="169"/>
      <c r="S16" s="169"/>
      <c r="T16" s="201"/>
      <c r="U16" s="201"/>
      <c r="V16" s="201"/>
      <c r="W16" s="201"/>
      <c r="X16" s="314"/>
      <c r="Y16" s="314"/>
      <c r="Z16" s="314"/>
      <c r="AA16" s="328"/>
      <c r="AB16" s="328"/>
      <c r="AC16" s="328"/>
      <c r="AD16" s="328"/>
      <c r="AE16" s="328"/>
      <c r="AF16" s="328"/>
      <c r="AG16" s="328"/>
      <c r="AH16" s="328"/>
      <c r="AI16" s="328"/>
      <c r="AJ16" s="328"/>
      <c r="AK16" s="328"/>
      <c r="AL16" s="328"/>
      <c r="AM16" s="328"/>
      <c r="CA16" t="s">
        <v>6</v>
      </c>
      <c r="CB16" s="6">
        <v>564</v>
      </c>
      <c r="CC16" t="s">
        <v>58</v>
      </c>
      <c r="CD16"/>
      <c r="CE16" s="6">
        <v>200</v>
      </c>
      <c r="CF16" t="s">
        <v>58</v>
      </c>
    </row>
    <row r="17" spans="1:84" s="4" customFormat="1" ht="18" hidden="1" customHeight="1">
      <c r="A17" s="153"/>
      <c r="B17" s="169"/>
      <c r="C17" s="169"/>
      <c r="D17" s="169"/>
      <c r="E17" s="169"/>
      <c r="F17" s="169"/>
      <c r="G17" s="169"/>
      <c r="H17" s="169"/>
      <c r="I17" s="169"/>
      <c r="J17" s="169"/>
      <c r="K17" s="169"/>
      <c r="L17" s="169"/>
      <c r="M17" s="169"/>
      <c r="N17" s="169"/>
      <c r="O17" s="169"/>
      <c r="P17" s="169"/>
      <c r="Q17" s="169"/>
      <c r="R17" s="169"/>
      <c r="S17" s="169"/>
      <c r="T17" s="155"/>
      <c r="U17" s="155"/>
      <c r="V17" s="155"/>
      <c r="W17" s="155"/>
      <c r="X17" s="314"/>
      <c r="Y17" s="314"/>
      <c r="Z17" s="314"/>
      <c r="AA17" s="328"/>
      <c r="AB17" s="328"/>
      <c r="AC17" s="328"/>
      <c r="AD17" s="328"/>
      <c r="AE17" s="328"/>
      <c r="AF17" s="328"/>
      <c r="AG17" s="328"/>
      <c r="AH17" s="328"/>
      <c r="AI17" s="328"/>
      <c r="AJ17" s="328"/>
      <c r="AK17" s="328"/>
      <c r="AL17" s="328"/>
      <c r="AM17" s="328"/>
      <c r="CA17" t="s">
        <v>7</v>
      </c>
      <c r="CB17" s="6">
        <v>518</v>
      </c>
      <c r="CC17" t="s">
        <v>58</v>
      </c>
      <c r="CD17"/>
      <c r="CE17" s="6">
        <v>200</v>
      </c>
      <c r="CF17" t="s">
        <v>58</v>
      </c>
    </row>
    <row r="18" spans="1:84" s="4" customFormat="1" ht="6" customHeight="1">
      <c r="A18" s="53"/>
      <c r="B18" s="53"/>
      <c r="C18" s="53"/>
      <c r="D18" s="53"/>
      <c r="E18" s="53"/>
      <c r="F18" s="53"/>
      <c r="G18" s="53"/>
      <c r="H18" s="53"/>
      <c r="I18" s="50"/>
      <c r="J18" s="54"/>
      <c r="K18" s="49"/>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CA18" t="s">
        <v>8</v>
      </c>
      <c r="CB18" s="6">
        <v>227</v>
      </c>
      <c r="CC18" t="s">
        <v>58</v>
      </c>
      <c r="CD18"/>
      <c r="CE18" s="6">
        <v>200</v>
      </c>
      <c r="CF18" t="s">
        <v>58</v>
      </c>
    </row>
    <row r="19" spans="1:84" s="4" customFormat="1">
      <c r="A19" s="356" t="s">
        <v>134</v>
      </c>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8"/>
      <c r="CA19" t="s">
        <v>9</v>
      </c>
      <c r="CB19" s="6">
        <v>508</v>
      </c>
      <c r="CC19" t="s">
        <v>58</v>
      </c>
      <c r="CD19"/>
      <c r="CE19" s="6">
        <v>200</v>
      </c>
      <c r="CF19" t="s">
        <v>58</v>
      </c>
    </row>
    <row r="20" spans="1:84" s="4" customFormat="1" ht="3" customHeight="1" thickBot="1">
      <c r="A20" s="53"/>
      <c r="B20" s="53"/>
      <c r="C20" s="53"/>
      <c r="D20" s="53"/>
      <c r="E20" s="53"/>
      <c r="F20" s="53"/>
      <c r="G20" s="53"/>
      <c r="H20" s="53"/>
      <c r="I20" s="50"/>
      <c r="J20" s="54"/>
      <c r="K20" s="49"/>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CA20" t="s">
        <v>10</v>
      </c>
      <c r="CB20" s="6">
        <v>204</v>
      </c>
      <c r="CC20" t="s">
        <v>58</v>
      </c>
      <c r="CD20"/>
      <c r="CE20" s="6">
        <v>200</v>
      </c>
      <c r="CF20" t="s">
        <v>58</v>
      </c>
    </row>
    <row r="21" spans="1:84" s="4" customFormat="1" ht="19.5" customHeight="1" thickBot="1">
      <c r="A21" s="55" t="s">
        <v>49</v>
      </c>
      <c r="B21" s="53"/>
      <c r="C21" s="53"/>
      <c r="D21" s="53"/>
      <c r="E21" s="53"/>
      <c r="F21" s="53"/>
      <c r="G21" s="53"/>
      <c r="H21" s="53"/>
      <c r="I21" s="111"/>
      <c r="J21" s="54"/>
      <c r="K21" s="49"/>
      <c r="L21" s="51"/>
      <c r="M21" s="51"/>
      <c r="N21" s="51"/>
      <c r="O21" s="51"/>
      <c r="P21" s="51"/>
      <c r="Q21" s="51"/>
      <c r="R21" s="51"/>
      <c r="S21" s="51"/>
      <c r="T21" s="51"/>
      <c r="U21" s="51"/>
      <c r="V21" s="51"/>
      <c r="W21" s="51"/>
      <c r="X21" s="51"/>
      <c r="Y21" s="51"/>
      <c r="Z21" s="51"/>
      <c r="AA21" s="51"/>
      <c r="AB21" s="51"/>
      <c r="AC21" s="51"/>
      <c r="AD21" s="51"/>
      <c r="AE21" s="261" t="s">
        <v>154</v>
      </c>
      <c r="AF21" s="262"/>
      <c r="AG21" s="262"/>
      <c r="AH21" s="263"/>
      <c r="AI21" s="322">
        <f>(20*M22+5*V22)*10+AE22</f>
        <v>0</v>
      </c>
      <c r="AJ21" s="323"/>
      <c r="AK21" s="323"/>
      <c r="AL21" s="320" t="s">
        <v>39</v>
      </c>
      <c r="AM21" s="321"/>
      <c r="CA21" t="s">
        <v>11</v>
      </c>
      <c r="CB21" s="6">
        <v>148</v>
      </c>
      <c r="CC21" t="s">
        <v>58</v>
      </c>
      <c r="CD21"/>
      <c r="CE21" s="6">
        <v>200</v>
      </c>
      <c r="CF21" t="s">
        <v>58</v>
      </c>
    </row>
    <row r="22" spans="1:84" s="4" customFormat="1" ht="19.5" customHeight="1">
      <c r="A22" s="202" t="s">
        <v>54</v>
      </c>
      <c r="B22" s="21"/>
      <c r="C22" s="22"/>
      <c r="D22" s="22"/>
      <c r="E22" s="22"/>
      <c r="F22" s="22"/>
      <c r="G22" s="23"/>
      <c r="H22" s="341" t="s">
        <v>55</v>
      </c>
      <c r="I22" s="342"/>
      <c r="J22" s="342"/>
      <c r="K22" s="342"/>
      <c r="L22" s="343"/>
      <c r="M22" s="344"/>
      <c r="N22" s="344"/>
      <c r="O22" s="344"/>
      <c r="P22" s="16" t="s">
        <v>42</v>
      </c>
      <c r="Q22" s="295" t="s">
        <v>139</v>
      </c>
      <c r="R22" s="296"/>
      <c r="S22" s="296"/>
      <c r="T22" s="296"/>
      <c r="U22" s="297"/>
      <c r="V22" s="344"/>
      <c r="W22" s="344"/>
      <c r="X22" s="344"/>
      <c r="Y22" s="63" t="s">
        <v>42</v>
      </c>
      <c r="Z22" s="196" t="s">
        <v>101</v>
      </c>
      <c r="AA22" s="197"/>
      <c r="AB22" s="197"/>
      <c r="AC22" s="197"/>
      <c r="AD22" s="198"/>
      <c r="AE22" s="392"/>
      <c r="AF22" s="393"/>
      <c r="AG22" s="393"/>
      <c r="AH22" s="114" t="s">
        <v>102</v>
      </c>
      <c r="AI22" s="114"/>
      <c r="AJ22" s="112"/>
      <c r="AK22" s="44"/>
      <c r="AL22" s="44"/>
      <c r="AM22" s="47"/>
      <c r="AO22" s="4">
        <f>IF(M22=0,,"有")</f>
        <v>0</v>
      </c>
      <c r="CA22" t="s">
        <v>12</v>
      </c>
      <c r="CB22" s="6">
        <v>148</v>
      </c>
      <c r="CC22" t="s">
        <v>58</v>
      </c>
      <c r="CD22"/>
      <c r="CE22" s="6">
        <v>200</v>
      </c>
      <c r="CF22" t="s">
        <v>58</v>
      </c>
    </row>
    <row r="23" spans="1:84" s="4" customFormat="1" ht="6" customHeight="1" thickBot="1">
      <c r="A23" s="53"/>
      <c r="B23" s="53"/>
      <c r="C23" s="53"/>
      <c r="D23" s="53"/>
      <c r="E23" s="53"/>
      <c r="F23" s="53"/>
      <c r="G23" s="53"/>
      <c r="H23" s="53"/>
      <c r="I23" s="50"/>
      <c r="J23" s="54"/>
      <c r="K23" s="49"/>
      <c r="L23" s="51"/>
      <c r="M23" s="51"/>
      <c r="N23" s="51"/>
      <c r="O23" s="51"/>
      <c r="P23" s="51"/>
      <c r="Q23" s="51"/>
      <c r="R23" s="51"/>
      <c r="S23" s="51"/>
      <c r="T23" s="51"/>
      <c r="U23" s="51"/>
      <c r="V23" s="51"/>
      <c r="W23" s="51"/>
      <c r="X23" s="199"/>
      <c r="Y23" s="199"/>
      <c r="Z23" s="199"/>
      <c r="AA23" s="199"/>
      <c r="AB23" s="199"/>
      <c r="AC23" s="199"/>
      <c r="AD23" s="41"/>
      <c r="AE23" s="51"/>
      <c r="AF23" s="51"/>
      <c r="AG23" s="51"/>
      <c r="AH23" s="51"/>
      <c r="AI23" s="51"/>
      <c r="AJ23" s="51"/>
      <c r="AK23" s="51"/>
      <c r="AL23" s="51"/>
      <c r="AM23" s="51"/>
      <c r="CA23" s="12" t="s">
        <v>47</v>
      </c>
      <c r="CB23" s="6">
        <v>33</v>
      </c>
      <c r="CC23" t="s">
        <v>58</v>
      </c>
      <c r="CD23"/>
      <c r="CE23" s="6">
        <v>200</v>
      </c>
      <c r="CF23" t="s">
        <v>58</v>
      </c>
    </row>
    <row r="24" spans="1:84" ht="19.5" customHeight="1" thickBot="1">
      <c r="A24" s="56" t="s">
        <v>64</v>
      </c>
      <c r="B24" s="53"/>
      <c r="C24" s="168"/>
      <c r="D24" s="53"/>
      <c r="E24" s="57"/>
      <c r="F24" s="53"/>
      <c r="G24" s="53"/>
      <c r="H24" s="53"/>
      <c r="I24" s="53"/>
      <c r="J24" s="58"/>
      <c r="K24" s="58"/>
      <c r="L24" s="58"/>
      <c r="M24" s="58"/>
      <c r="N24" s="58"/>
      <c r="O24" s="59"/>
      <c r="P24" s="60"/>
      <c r="Q24" s="61"/>
      <c r="R24" s="61"/>
      <c r="S24" s="58"/>
      <c r="T24" s="54"/>
      <c r="U24" s="58"/>
      <c r="V24" s="58"/>
      <c r="W24" s="168"/>
      <c r="X24" s="264" t="s">
        <v>90</v>
      </c>
      <c r="Y24" s="265"/>
      <c r="Z24" s="265"/>
      <c r="AA24" s="265"/>
      <c r="AB24" s="265"/>
      <c r="AC24" s="266"/>
      <c r="AD24" s="261" t="s">
        <v>155</v>
      </c>
      <c r="AE24" s="262"/>
      <c r="AF24" s="262"/>
      <c r="AG24" s="262"/>
      <c r="AH24" s="263"/>
      <c r="AI24" s="354">
        <f>MIN(X25,ROUNDDOWN(H37/1000,0))</f>
        <v>0</v>
      </c>
      <c r="AJ24" s="355"/>
      <c r="AK24" s="355"/>
      <c r="AL24" s="320" t="s">
        <v>39</v>
      </c>
      <c r="AM24" s="321"/>
      <c r="CA24" t="s">
        <v>13</v>
      </c>
      <c r="CB24" s="6">
        <v>475</v>
      </c>
      <c r="CC24" t="s">
        <v>58</v>
      </c>
      <c r="CD24"/>
      <c r="CE24" s="6">
        <v>200</v>
      </c>
      <c r="CF24" t="s">
        <v>58</v>
      </c>
    </row>
    <row r="25" spans="1:84" ht="13.8" thickBot="1">
      <c r="A25" s="56"/>
      <c r="B25" s="53"/>
      <c r="C25" s="168"/>
      <c r="D25" s="53"/>
      <c r="E25" s="57"/>
      <c r="F25" s="53"/>
      <c r="G25" s="53"/>
      <c r="H25" s="53"/>
      <c r="I25" s="53"/>
      <c r="J25" s="58"/>
      <c r="K25" s="58"/>
      <c r="L25" s="58"/>
      <c r="M25" s="58"/>
      <c r="N25" s="58"/>
      <c r="O25" s="59"/>
      <c r="P25" s="60"/>
      <c r="Q25" s="61"/>
      <c r="R25" s="61"/>
      <c r="S25" s="58"/>
      <c r="T25" s="54"/>
      <c r="U25" s="58"/>
      <c r="V25" s="58"/>
      <c r="W25" s="62"/>
      <c r="X25" s="271" t="str">
        <f>IFERROR(VLOOKUP(H10,個票10!CA5:CB39,2,FALSE),"")</f>
        <v/>
      </c>
      <c r="Y25" s="272"/>
      <c r="Z25" s="272"/>
      <c r="AA25" s="272"/>
      <c r="AB25" s="267" t="s">
        <v>39</v>
      </c>
      <c r="AC25" s="268"/>
      <c r="AD25" s="162"/>
      <c r="AE25" s="163"/>
      <c r="AF25" s="163"/>
      <c r="AG25" s="163"/>
      <c r="AH25" s="164"/>
      <c r="AI25" s="394"/>
      <c r="AJ25" s="394"/>
      <c r="AK25" s="394"/>
      <c r="AL25" s="387"/>
      <c r="AM25" s="388"/>
      <c r="AV25" s="4"/>
      <c r="AX25" s="134" t="str">
        <f>IF(X25&gt;=AI26,"○","！（補助上限額を超過しています）")</f>
        <v>○</v>
      </c>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6"/>
      <c r="CA25" t="s">
        <v>14</v>
      </c>
      <c r="CB25" s="6">
        <v>638</v>
      </c>
      <c r="CC25" t="s">
        <v>58</v>
      </c>
      <c r="CD25"/>
      <c r="CE25" s="6">
        <v>200</v>
      </c>
      <c r="CF25" t="s">
        <v>58</v>
      </c>
    </row>
    <row r="26" spans="1:84" ht="15" customHeight="1">
      <c r="A26" s="168" t="s">
        <v>79</v>
      </c>
      <c r="B26" s="53"/>
      <c r="C26" s="168"/>
      <c r="D26" s="53"/>
      <c r="E26" s="57"/>
      <c r="F26" s="53"/>
      <c r="G26" s="53"/>
      <c r="H26" s="53"/>
      <c r="I26" s="53"/>
      <c r="J26" s="58"/>
      <c r="K26" s="58"/>
      <c r="L26" s="58"/>
      <c r="M26" s="58"/>
      <c r="N26" s="58"/>
      <c r="O26" s="59"/>
      <c r="P26" s="60"/>
      <c r="Q26" s="61"/>
      <c r="R26" s="61"/>
      <c r="S26" s="58"/>
      <c r="T26" s="54"/>
      <c r="U26" s="58"/>
      <c r="V26" s="58"/>
      <c r="W26" s="62"/>
      <c r="X26" s="273"/>
      <c r="Y26" s="274"/>
      <c r="Z26" s="274"/>
      <c r="AA26" s="274"/>
      <c r="AB26" s="269"/>
      <c r="AC26" s="270"/>
      <c r="AD26" s="165"/>
      <c r="AE26" s="166"/>
      <c r="AF26" s="166"/>
      <c r="AG26" s="166"/>
      <c r="AH26" s="167"/>
      <c r="AI26" s="389">
        <f>SUM(AI24:AK25)</f>
        <v>0</v>
      </c>
      <c r="AJ26" s="389"/>
      <c r="AK26" s="389"/>
      <c r="AL26" s="390"/>
      <c r="AM26" s="391"/>
      <c r="CA26" t="s">
        <v>15</v>
      </c>
      <c r="CB26" s="6">
        <f>CD26*個票10!$AC$10</f>
        <v>0</v>
      </c>
      <c r="CC26" t="s">
        <v>59</v>
      </c>
      <c r="CD26" s="6">
        <v>38</v>
      </c>
      <c r="CE26" s="6" t="s">
        <v>61</v>
      </c>
      <c r="CF26" s="6"/>
    </row>
    <row r="27" spans="1:84" ht="15" customHeight="1">
      <c r="A27" s="281" t="s">
        <v>80</v>
      </c>
      <c r="B27" s="282"/>
      <c r="C27" s="282"/>
      <c r="D27" s="282"/>
      <c r="E27" s="282"/>
      <c r="F27" s="282"/>
      <c r="G27" s="283"/>
      <c r="H27" s="282" t="s">
        <v>158</v>
      </c>
      <c r="I27" s="282"/>
      <c r="J27" s="282"/>
      <c r="K27" s="282"/>
      <c r="L27" s="282"/>
      <c r="M27" s="281" t="s">
        <v>23</v>
      </c>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CA27" t="s">
        <v>16</v>
      </c>
      <c r="CB27" s="6">
        <f>CD27*個票10!$AC$10</f>
        <v>0</v>
      </c>
      <c r="CC27" t="s">
        <v>59</v>
      </c>
      <c r="CD27" s="6">
        <v>40</v>
      </c>
      <c r="CE27" s="6" t="s">
        <v>61</v>
      </c>
      <c r="CF27" s="6"/>
    </row>
    <row r="28" spans="1:84" ht="15" customHeight="1">
      <c r="A28" s="106" t="s">
        <v>81</v>
      </c>
      <c r="B28" s="107"/>
      <c r="C28" s="107"/>
      <c r="D28" s="107"/>
      <c r="E28" s="108"/>
      <c r="F28" s="108"/>
      <c r="G28" s="109"/>
      <c r="H28" s="294"/>
      <c r="I28" s="294"/>
      <c r="J28" s="294"/>
      <c r="K28" s="294"/>
      <c r="L28" s="294"/>
      <c r="M28" s="284"/>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6"/>
      <c r="CA28" t="s">
        <v>17</v>
      </c>
      <c r="CB28" s="6">
        <f>CD28*個票10!$AC$10</f>
        <v>0</v>
      </c>
      <c r="CC28" t="s">
        <v>59</v>
      </c>
      <c r="CD28" s="6">
        <v>38</v>
      </c>
      <c r="CE28" s="6" t="s">
        <v>61</v>
      </c>
      <c r="CF28" s="6"/>
    </row>
    <row r="29" spans="1:84" ht="15" customHeight="1">
      <c r="A29" s="64" t="s">
        <v>82</v>
      </c>
      <c r="B29" s="65"/>
      <c r="C29" s="65"/>
      <c r="D29" s="65"/>
      <c r="E29" s="66"/>
      <c r="F29" s="66"/>
      <c r="G29" s="67"/>
      <c r="H29" s="293"/>
      <c r="I29" s="293"/>
      <c r="J29" s="293"/>
      <c r="K29" s="293"/>
      <c r="L29" s="293"/>
      <c r="M29" s="287"/>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9"/>
      <c r="CA29" t="s">
        <v>18</v>
      </c>
      <c r="CB29" s="6">
        <f>CD29*個票10!$AC$10</f>
        <v>0</v>
      </c>
      <c r="CC29" t="s">
        <v>59</v>
      </c>
      <c r="CD29" s="6">
        <v>48</v>
      </c>
      <c r="CE29" s="6" t="s">
        <v>61</v>
      </c>
      <c r="CF29" s="6"/>
    </row>
    <row r="30" spans="1:84" ht="15" customHeight="1">
      <c r="A30" s="64" t="s">
        <v>83</v>
      </c>
      <c r="B30" s="65"/>
      <c r="C30" s="65"/>
      <c r="D30" s="65"/>
      <c r="E30" s="66"/>
      <c r="F30" s="66"/>
      <c r="G30" s="67"/>
      <c r="H30" s="293"/>
      <c r="I30" s="293"/>
      <c r="J30" s="293"/>
      <c r="K30" s="293"/>
      <c r="L30" s="293"/>
      <c r="M30" s="287"/>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9"/>
      <c r="CA30" t="s">
        <v>19</v>
      </c>
      <c r="CB30" s="6">
        <f>CD30*個票10!$AC$10</f>
        <v>0</v>
      </c>
      <c r="CC30" t="s">
        <v>59</v>
      </c>
      <c r="CD30" s="6">
        <v>43</v>
      </c>
      <c r="CE30" s="6" t="s">
        <v>61</v>
      </c>
      <c r="CF30" s="6"/>
    </row>
    <row r="31" spans="1:84" ht="15" customHeight="1">
      <c r="A31" s="64" t="s">
        <v>84</v>
      </c>
      <c r="B31" s="65"/>
      <c r="C31" s="65"/>
      <c r="D31" s="65"/>
      <c r="E31" s="66"/>
      <c r="F31" s="66"/>
      <c r="G31" s="67"/>
      <c r="H31" s="293"/>
      <c r="I31" s="293"/>
      <c r="J31" s="293"/>
      <c r="K31" s="293"/>
      <c r="L31" s="293"/>
      <c r="M31" s="287"/>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9"/>
      <c r="CA31" t="s">
        <v>20</v>
      </c>
      <c r="CB31" s="6">
        <f>CD31*個票10!$AC$10</f>
        <v>0</v>
      </c>
      <c r="CC31" t="s">
        <v>59</v>
      </c>
      <c r="CD31" s="6">
        <v>36</v>
      </c>
      <c r="CE31" s="6" t="s">
        <v>61</v>
      </c>
      <c r="CF31" s="6"/>
    </row>
    <row r="32" spans="1:84" ht="15" customHeight="1">
      <c r="A32" s="64" t="s">
        <v>85</v>
      </c>
      <c r="B32" s="65"/>
      <c r="C32" s="65"/>
      <c r="D32" s="65"/>
      <c r="E32" s="66"/>
      <c r="F32" s="66"/>
      <c r="G32" s="67"/>
      <c r="H32" s="293"/>
      <c r="I32" s="293"/>
      <c r="J32" s="293"/>
      <c r="K32" s="293"/>
      <c r="L32" s="293"/>
      <c r="M32" s="287"/>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9"/>
      <c r="CA32" t="s">
        <v>31</v>
      </c>
      <c r="CB32" s="6">
        <f>CD32*個票10!$AC$10</f>
        <v>0</v>
      </c>
      <c r="CC32" t="s">
        <v>59</v>
      </c>
      <c r="CD32" s="6">
        <v>37</v>
      </c>
      <c r="CE32" s="6" t="s">
        <v>61</v>
      </c>
      <c r="CF32" s="6"/>
    </row>
    <row r="33" spans="1:84" ht="15" customHeight="1">
      <c r="A33" s="64" t="s">
        <v>86</v>
      </c>
      <c r="B33" s="65"/>
      <c r="C33" s="65"/>
      <c r="D33" s="65"/>
      <c r="E33" s="66"/>
      <c r="F33" s="66"/>
      <c r="G33" s="67"/>
      <c r="H33" s="293"/>
      <c r="I33" s="293"/>
      <c r="J33" s="293"/>
      <c r="K33" s="293"/>
      <c r="L33" s="293"/>
      <c r="M33" s="287"/>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9"/>
      <c r="AV33" s="4"/>
      <c r="CA33" t="s">
        <v>32</v>
      </c>
      <c r="CB33" s="6">
        <f>CD33*個票10!$AC$10</f>
        <v>0</v>
      </c>
      <c r="CC33" t="s">
        <v>59</v>
      </c>
      <c r="CD33" s="6">
        <v>35</v>
      </c>
      <c r="CE33" s="6" t="s">
        <v>61</v>
      </c>
      <c r="CF33" s="6"/>
    </row>
    <row r="34" spans="1:84" ht="15" customHeight="1">
      <c r="A34" s="64" t="s">
        <v>87</v>
      </c>
      <c r="B34" s="65"/>
      <c r="C34" s="65"/>
      <c r="D34" s="65"/>
      <c r="E34" s="66"/>
      <c r="F34" s="66"/>
      <c r="G34" s="67"/>
      <c r="H34" s="293"/>
      <c r="I34" s="293"/>
      <c r="J34" s="293"/>
      <c r="K34" s="293"/>
      <c r="L34" s="293"/>
      <c r="M34" s="287"/>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9"/>
      <c r="CA34" t="s">
        <v>33</v>
      </c>
      <c r="CB34" s="6">
        <f>CD34*個票10!$AC$10</f>
        <v>0</v>
      </c>
      <c r="CC34" t="s">
        <v>59</v>
      </c>
      <c r="CD34" s="6">
        <v>37</v>
      </c>
      <c r="CE34" s="6" t="s">
        <v>61</v>
      </c>
      <c r="CF34" s="6"/>
    </row>
    <row r="35" spans="1:84" ht="15" customHeight="1">
      <c r="A35" s="64" t="s">
        <v>88</v>
      </c>
      <c r="B35" s="68"/>
      <c r="C35" s="68"/>
      <c r="D35" s="68"/>
      <c r="E35" s="68"/>
      <c r="F35" s="68"/>
      <c r="G35" s="69"/>
      <c r="H35" s="293"/>
      <c r="I35" s="293"/>
      <c r="J35" s="293"/>
      <c r="K35" s="293"/>
      <c r="L35" s="293"/>
      <c r="M35" s="287"/>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9"/>
      <c r="CA35" t="s">
        <v>34</v>
      </c>
      <c r="CB35" s="6">
        <f>CD35*個票10!$AC$10</f>
        <v>0</v>
      </c>
      <c r="CC35" t="s">
        <v>59</v>
      </c>
      <c r="CD35" s="6">
        <v>35</v>
      </c>
      <c r="CE35" s="6" t="s">
        <v>61</v>
      </c>
      <c r="CF35" s="6"/>
    </row>
    <row r="36" spans="1:84" ht="15" customHeight="1">
      <c r="A36" s="70" t="s">
        <v>89</v>
      </c>
      <c r="B36" s="71"/>
      <c r="C36" s="71"/>
      <c r="D36" s="71"/>
      <c r="E36" s="72"/>
      <c r="F36" s="72"/>
      <c r="G36" s="73"/>
      <c r="H36" s="280"/>
      <c r="I36" s="280"/>
      <c r="J36" s="280"/>
      <c r="K36" s="280"/>
      <c r="L36" s="280"/>
      <c r="M36" s="290"/>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2"/>
      <c r="CA36" t="s">
        <v>35</v>
      </c>
      <c r="CB36" s="6">
        <f>CD36*個票10!$AC$10</f>
        <v>0</v>
      </c>
      <c r="CC36" t="s">
        <v>59</v>
      </c>
      <c r="CD36" s="6">
        <v>37</v>
      </c>
      <c r="CE36" s="6" t="s">
        <v>61</v>
      </c>
      <c r="CF36" s="6"/>
    </row>
    <row r="37" spans="1:84" ht="15" customHeight="1">
      <c r="A37" s="74" t="s">
        <v>46</v>
      </c>
      <c r="B37" s="75"/>
      <c r="C37" s="75"/>
      <c r="D37" s="75"/>
      <c r="E37" s="75"/>
      <c r="F37" s="75"/>
      <c r="G37" s="76"/>
      <c r="H37" s="275">
        <f>SUM(H28:L36)</f>
        <v>0</v>
      </c>
      <c r="I37" s="275"/>
      <c r="J37" s="275"/>
      <c r="K37" s="275"/>
      <c r="L37" s="276"/>
      <c r="M37" s="277"/>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9"/>
      <c r="CA37" t="s">
        <v>36</v>
      </c>
      <c r="CB37" s="6">
        <f>CD37*個票10!$AC$10</f>
        <v>0</v>
      </c>
      <c r="CC37" t="s">
        <v>59</v>
      </c>
      <c r="CD37" s="6">
        <v>35</v>
      </c>
      <c r="CE37" s="6" t="s">
        <v>61</v>
      </c>
      <c r="CF37" s="6"/>
    </row>
    <row r="38" spans="1:84" ht="6" customHeight="1" thickBot="1">
      <c r="A38" s="77"/>
      <c r="B38" s="77"/>
      <c r="C38" s="77"/>
      <c r="D38" s="77"/>
      <c r="E38" s="78"/>
      <c r="F38" s="78"/>
      <c r="G38" s="78"/>
      <c r="H38" s="78"/>
      <c r="I38" s="78"/>
      <c r="J38" s="79"/>
      <c r="K38" s="79"/>
      <c r="L38" s="79"/>
      <c r="M38" s="79"/>
      <c r="N38" s="79"/>
      <c r="O38" s="80"/>
      <c r="P38" s="80"/>
      <c r="Q38" s="80"/>
      <c r="R38" s="80"/>
      <c r="S38" s="80"/>
      <c r="T38" s="80"/>
      <c r="U38" s="80"/>
      <c r="V38" s="80"/>
      <c r="W38" s="80"/>
      <c r="X38" s="80"/>
      <c r="Y38" s="80"/>
      <c r="Z38" s="80"/>
      <c r="AA38" s="80"/>
      <c r="AB38" s="80"/>
      <c r="AC38" s="80"/>
      <c r="AD38" s="80"/>
      <c r="AE38" s="80"/>
      <c r="AF38" s="80"/>
      <c r="AG38" s="80"/>
      <c r="AH38" s="88"/>
      <c r="AI38" s="80"/>
      <c r="AJ38" s="80"/>
      <c r="AK38" s="80"/>
      <c r="AL38" s="80"/>
      <c r="AM38" s="80"/>
      <c r="CA38" t="s">
        <v>37</v>
      </c>
      <c r="CB38" s="6">
        <f>CD38*個票10!$AC$10</f>
        <v>0</v>
      </c>
      <c r="CC38" t="s">
        <v>59</v>
      </c>
      <c r="CD38" s="6">
        <v>37</v>
      </c>
      <c r="CE38" s="6" t="s">
        <v>61</v>
      </c>
      <c r="CF38" s="6"/>
    </row>
    <row r="39" spans="1:84" s="4" customFormat="1" ht="19.5" customHeight="1" thickBot="1">
      <c r="A39" s="55" t="s">
        <v>66</v>
      </c>
      <c r="B39" s="53"/>
      <c r="C39" s="53"/>
      <c r="D39" s="53"/>
      <c r="E39" s="53"/>
      <c r="F39" s="53"/>
      <c r="G39" s="53"/>
      <c r="H39" s="53"/>
      <c r="I39" s="50"/>
      <c r="J39" s="54"/>
      <c r="K39" s="49"/>
      <c r="L39" s="51"/>
      <c r="M39" s="51"/>
      <c r="N39" s="51"/>
      <c r="O39" s="51"/>
      <c r="P39" s="51"/>
      <c r="Q39" s="51"/>
      <c r="R39" s="51"/>
      <c r="S39" s="51"/>
      <c r="T39" s="51"/>
      <c r="U39" s="51"/>
      <c r="V39" s="51"/>
      <c r="W39" s="51"/>
      <c r="X39" s="51"/>
      <c r="Y39" s="51"/>
      <c r="Z39" s="51"/>
      <c r="AA39" s="51"/>
      <c r="AB39" s="51"/>
      <c r="AC39" s="51"/>
      <c r="AD39" s="51"/>
      <c r="AE39" s="261" t="s">
        <v>157</v>
      </c>
      <c r="AF39" s="262"/>
      <c r="AG39" s="262"/>
      <c r="AH39" s="263"/>
      <c r="AI39" s="329">
        <f>ROUNDDOWN(IFERROR(IF(H10="居宅介護支援事業所",(X42*AI42+X43*AI43+X44*AI44+X45*AI45)/1000,(X40*AI40+X41*AI41)/1000),""),0)</f>
        <v>0</v>
      </c>
      <c r="AJ39" s="330"/>
      <c r="AK39" s="330"/>
      <c r="AL39" s="320" t="s">
        <v>39</v>
      </c>
      <c r="AM39" s="321"/>
      <c r="CA39" t="s">
        <v>38</v>
      </c>
      <c r="CB39" s="6">
        <f>CD39*個票10!$AC$10</f>
        <v>0</v>
      </c>
      <c r="CC39" t="s">
        <v>59</v>
      </c>
      <c r="CD39" s="6">
        <v>35</v>
      </c>
      <c r="CE39" s="6" t="s">
        <v>61</v>
      </c>
      <c r="CF39" s="6"/>
    </row>
    <row r="40" spans="1:84" s="4" customFormat="1" ht="15.75" customHeight="1">
      <c r="A40" s="304" t="s">
        <v>119</v>
      </c>
      <c r="B40" s="305"/>
      <c r="C40" s="305"/>
      <c r="D40" s="305"/>
      <c r="E40" s="305"/>
      <c r="F40" s="305"/>
      <c r="G40" s="305"/>
      <c r="H40" s="305"/>
      <c r="I40" s="305"/>
      <c r="J40" s="306"/>
      <c r="K40" s="196" t="s">
        <v>114</v>
      </c>
      <c r="L40" s="198"/>
      <c r="M40" s="24"/>
      <c r="N40" s="197"/>
      <c r="O40" s="197"/>
      <c r="P40" s="197"/>
      <c r="Q40" s="28"/>
      <c r="R40" s="197"/>
      <c r="S40" s="197"/>
      <c r="T40" s="197"/>
      <c r="U40" s="197"/>
      <c r="V40" s="197"/>
      <c r="W40" s="27"/>
      <c r="X40" s="303">
        <f>IF($H$10="介護予防・生活支援サービス事業の事業者","",1500)</f>
        <v>1500</v>
      </c>
      <c r="Y40" s="303"/>
      <c r="Z40" s="303"/>
      <c r="AA40" s="300" t="s">
        <v>52</v>
      </c>
      <c r="AB40" s="301"/>
      <c r="AC40" s="295" t="s">
        <v>53</v>
      </c>
      <c r="AD40" s="296"/>
      <c r="AE40" s="296"/>
      <c r="AF40" s="296"/>
      <c r="AG40" s="296"/>
      <c r="AH40" s="297"/>
      <c r="AI40" s="298"/>
      <c r="AJ40" s="299"/>
      <c r="AK40" s="299"/>
      <c r="AL40" s="395" t="s">
        <v>42</v>
      </c>
      <c r="AM40" s="396"/>
      <c r="CA40" t="s">
        <v>103</v>
      </c>
      <c r="CB40"/>
      <c r="CC40"/>
      <c r="CD40"/>
      <c r="CE40"/>
      <c r="CF40"/>
    </row>
    <row r="41" spans="1:84" s="4" customFormat="1" ht="15.75" customHeight="1">
      <c r="A41" s="307"/>
      <c r="B41" s="308"/>
      <c r="C41" s="308"/>
      <c r="D41" s="308"/>
      <c r="E41" s="308"/>
      <c r="F41" s="308"/>
      <c r="G41" s="308"/>
      <c r="H41" s="308"/>
      <c r="I41" s="308"/>
      <c r="J41" s="309"/>
      <c r="K41" s="196" t="s">
        <v>115</v>
      </c>
      <c r="L41" s="198"/>
      <c r="M41" s="24"/>
      <c r="N41" s="197"/>
      <c r="O41" s="197"/>
      <c r="P41" s="197"/>
      <c r="Q41" s="28"/>
      <c r="R41" s="197"/>
      <c r="S41" s="197"/>
      <c r="T41" s="197"/>
      <c r="U41" s="197"/>
      <c r="V41" s="197"/>
      <c r="W41" s="27"/>
      <c r="X41" s="303">
        <f>IF($H$10="介護予防・生活支援サービス事業の事業者","",3000)</f>
        <v>3000</v>
      </c>
      <c r="Y41" s="303"/>
      <c r="Z41" s="303"/>
      <c r="AA41" s="300" t="s">
        <v>52</v>
      </c>
      <c r="AB41" s="301"/>
      <c r="AC41" s="295" t="s">
        <v>53</v>
      </c>
      <c r="AD41" s="296"/>
      <c r="AE41" s="296"/>
      <c r="AF41" s="296"/>
      <c r="AG41" s="296"/>
      <c r="AH41" s="297"/>
      <c r="AI41" s="298"/>
      <c r="AJ41" s="299"/>
      <c r="AK41" s="299"/>
      <c r="AL41" s="326" t="s">
        <v>42</v>
      </c>
      <c r="AM41" s="327"/>
    </row>
    <row r="42" spans="1:84" s="4" customFormat="1" ht="15.75" customHeight="1">
      <c r="A42" s="131"/>
      <c r="B42" s="397" t="s">
        <v>116</v>
      </c>
      <c r="C42" s="398"/>
      <c r="D42" s="398"/>
      <c r="E42" s="398"/>
      <c r="F42" s="398"/>
      <c r="G42" s="398"/>
      <c r="H42" s="398"/>
      <c r="I42" s="398"/>
      <c r="J42" s="399"/>
      <c r="K42" s="200" t="s">
        <v>114</v>
      </c>
      <c r="L42" s="200"/>
      <c r="M42" s="129"/>
      <c r="N42" s="129"/>
      <c r="O42" s="130"/>
      <c r="P42" s="130"/>
      <c r="Q42" s="200"/>
      <c r="R42" s="200"/>
      <c r="S42" s="200"/>
      <c r="T42" s="200"/>
      <c r="U42" s="200"/>
      <c r="V42" s="200"/>
      <c r="W42" s="128"/>
      <c r="X42" s="303">
        <f>IF($H$10="介護予防・生活支援サービス事業の事業者","",1500)</f>
        <v>1500</v>
      </c>
      <c r="Y42" s="303"/>
      <c r="Z42" s="303"/>
      <c r="AA42" s="300" t="s">
        <v>52</v>
      </c>
      <c r="AB42" s="301"/>
      <c r="AC42" s="295" t="s">
        <v>53</v>
      </c>
      <c r="AD42" s="296"/>
      <c r="AE42" s="296"/>
      <c r="AF42" s="296"/>
      <c r="AG42" s="296"/>
      <c r="AH42" s="297"/>
      <c r="AI42" s="298"/>
      <c r="AJ42" s="299"/>
      <c r="AK42" s="299"/>
      <c r="AL42" s="324" t="s">
        <v>42</v>
      </c>
      <c r="AM42" s="325"/>
    </row>
    <row r="43" spans="1:84" s="4" customFormat="1" ht="15.75" customHeight="1">
      <c r="A43" s="126"/>
      <c r="B43" s="400"/>
      <c r="C43" s="401"/>
      <c r="D43" s="401"/>
      <c r="E43" s="401"/>
      <c r="F43" s="401"/>
      <c r="G43" s="401"/>
      <c r="H43" s="401"/>
      <c r="I43" s="401"/>
      <c r="J43" s="402"/>
      <c r="K43" s="26" t="s">
        <v>117</v>
      </c>
      <c r="L43" s="26"/>
      <c r="M43" s="26"/>
      <c r="N43" s="26"/>
      <c r="O43" s="18"/>
      <c r="P43" s="18"/>
      <c r="Q43" s="17"/>
      <c r="R43" s="17"/>
      <c r="S43" s="17"/>
      <c r="T43" s="17"/>
      <c r="U43" s="17"/>
      <c r="V43" s="17"/>
      <c r="W43" s="19"/>
      <c r="X43" s="303">
        <f>IF($H$10="介護予防・生活支援サービス事業の事業者","",4500)</f>
        <v>4500</v>
      </c>
      <c r="Y43" s="303"/>
      <c r="Z43" s="303"/>
      <c r="AA43" s="300" t="s">
        <v>52</v>
      </c>
      <c r="AB43" s="301"/>
      <c r="AC43" s="295" t="s">
        <v>53</v>
      </c>
      <c r="AD43" s="296"/>
      <c r="AE43" s="296"/>
      <c r="AF43" s="296"/>
      <c r="AG43" s="296"/>
      <c r="AH43" s="297"/>
      <c r="AI43" s="298"/>
      <c r="AJ43" s="299"/>
      <c r="AK43" s="299"/>
      <c r="AL43" s="324" t="s">
        <v>42</v>
      </c>
      <c r="AM43" s="325"/>
    </row>
    <row r="44" spans="1:84" s="4" customFormat="1" ht="15.75" customHeight="1">
      <c r="A44" s="126"/>
      <c r="B44" s="400"/>
      <c r="C44" s="401"/>
      <c r="D44" s="401"/>
      <c r="E44" s="401"/>
      <c r="F44" s="401"/>
      <c r="G44" s="401"/>
      <c r="H44" s="401"/>
      <c r="I44" s="401"/>
      <c r="J44" s="402"/>
      <c r="K44" s="25" t="s">
        <v>115</v>
      </c>
      <c r="L44" s="25"/>
      <c r="M44" s="25"/>
      <c r="N44" s="25"/>
      <c r="O44" s="28"/>
      <c r="P44" s="28"/>
      <c r="Q44" s="197"/>
      <c r="R44" s="197"/>
      <c r="S44" s="197"/>
      <c r="T44" s="197"/>
      <c r="U44" s="197"/>
      <c r="V44" s="197"/>
      <c r="W44" s="27"/>
      <c r="X44" s="303">
        <f>IF($H$10="介護予防・生活支援サービス事業の事業者","",3000)</f>
        <v>3000</v>
      </c>
      <c r="Y44" s="303"/>
      <c r="Z44" s="303"/>
      <c r="AA44" s="300" t="s">
        <v>52</v>
      </c>
      <c r="AB44" s="301"/>
      <c r="AC44" s="295" t="s">
        <v>53</v>
      </c>
      <c r="AD44" s="296"/>
      <c r="AE44" s="296"/>
      <c r="AF44" s="296"/>
      <c r="AG44" s="296"/>
      <c r="AH44" s="297"/>
      <c r="AI44" s="298"/>
      <c r="AJ44" s="299"/>
      <c r="AK44" s="299"/>
      <c r="AL44" s="324" t="s">
        <v>42</v>
      </c>
      <c r="AM44" s="325"/>
    </row>
    <row r="45" spans="1:84" s="4" customFormat="1" ht="15.75" customHeight="1">
      <c r="A45" s="127"/>
      <c r="B45" s="403"/>
      <c r="C45" s="404"/>
      <c r="D45" s="404"/>
      <c r="E45" s="404"/>
      <c r="F45" s="404"/>
      <c r="G45" s="404"/>
      <c r="H45" s="404"/>
      <c r="I45" s="404"/>
      <c r="J45" s="405"/>
      <c r="K45" s="25" t="s">
        <v>118</v>
      </c>
      <c r="L45" s="25"/>
      <c r="M45" s="25"/>
      <c r="N45" s="25"/>
      <c r="O45" s="28"/>
      <c r="P45" s="28"/>
      <c r="Q45" s="197"/>
      <c r="R45" s="197"/>
      <c r="S45" s="197"/>
      <c r="T45" s="197"/>
      <c r="U45" s="197"/>
      <c r="V45" s="197"/>
      <c r="W45" s="27"/>
      <c r="X45" s="303">
        <f>IF($H$10="介護予防・生活支援サービス事業の事業者","",6000)</f>
        <v>6000</v>
      </c>
      <c r="Y45" s="303"/>
      <c r="Z45" s="303"/>
      <c r="AA45" s="300" t="s">
        <v>52</v>
      </c>
      <c r="AB45" s="301"/>
      <c r="AC45" s="295" t="s">
        <v>53</v>
      </c>
      <c r="AD45" s="296"/>
      <c r="AE45" s="296"/>
      <c r="AF45" s="296"/>
      <c r="AG45" s="296"/>
      <c r="AH45" s="297"/>
      <c r="AI45" s="298"/>
      <c r="AJ45" s="299"/>
      <c r="AK45" s="299"/>
      <c r="AL45" s="324" t="s">
        <v>42</v>
      </c>
      <c r="AM45" s="325"/>
    </row>
    <row r="46" spans="1:84" s="4" customFormat="1" ht="6" customHeight="1" thickBot="1">
      <c r="A46" s="53"/>
      <c r="B46" s="53"/>
      <c r="C46" s="53"/>
      <c r="D46" s="53"/>
      <c r="E46" s="53"/>
      <c r="F46" s="53"/>
      <c r="G46" s="53"/>
      <c r="H46" s="53"/>
      <c r="I46" s="50"/>
      <c r="J46" s="54"/>
      <c r="K46" s="49"/>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row>
    <row r="47" spans="1:84" s="4" customFormat="1" ht="19.5" customHeight="1" thickBot="1">
      <c r="A47" s="55" t="s">
        <v>67</v>
      </c>
      <c r="B47" s="49"/>
      <c r="C47" s="53"/>
      <c r="D47" s="53"/>
      <c r="E47" s="53"/>
      <c r="F47" s="53"/>
      <c r="G47" s="53"/>
      <c r="H47" s="53"/>
      <c r="I47" s="50"/>
      <c r="J47" s="54"/>
      <c r="K47" s="49"/>
      <c r="L47" s="51"/>
      <c r="M47" s="51"/>
      <c r="N47" s="51"/>
      <c r="O47" s="52"/>
      <c r="P47" s="52"/>
      <c r="Q47" s="52"/>
      <c r="R47" s="52"/>
      <c r="S47" s="52"/>
      <c r="T47" s="81"/>
      <c r="U47" s="81"/>
      <c r="V47" s="81"/>
      <c r="W47" s="81"/>
      <c r="X47" s="264" t="s">
        <v>90</v>
      </c>
      <c r="Y47" s="265"/>
      <c r="Z47" s="265"/>
      <c r="AA47" s="265"/>
      <c r="AB47" s="265"/>
      <c r="AC47" s="266"/>
      <c r="AD47" s="261" t="s">
        <v>156</v>
      </c>
      <c r="AE47" s="262"/>
      <c r="AF47" s="262"/>
      <c r="AG47" s="262"/>
      <c r="AH47" s="263"/>
      <c r="AI47" s="322">
        <f>MIN(X48,ROUNDDOWN(H60/1000,0))</f>
        <v>0</v>
      </c>
      <c r="AJ47" s="323"/>
      <c r="AK47" s="323"/>
      <c r="AL47" s="320" t="s">
        <v>39</v>
      </c>
      <c r="AM47" s="321"/>
    </row>
    <row r="48" spans="1:84" s="4" customFormat="1" ht="13.8" thickBot="1">
      <c r="A48" s="52"/>
      <c r="B48" s="53"/>
      <c r="C48" s="53"/>
      <c r="D48" s="53"/>
      <c r="E48" s="53"/>
      <c r="F48" s="53"/>
      <c r="G48" s="53"/>
      <c r="H48" s="53"/>
      <c r="I48" s="53"/>
      <c r="J48" s="53"/>
      <c r="K48" s="53"/>
      <c r="L48" s="53"/>
      <c r="M48" s="53"/>
      <c r="N48" s="53"/>
      <c r="O48" s="53"/>
      <c r="P48" s="53"/>
      <c r="Q48" s="53"/>
      <c r="R48" s="53"/>
      <c r="S48" s="53"/>
      <c r="T48" s="53"/>
      <c r="U48" s="53"/>
      <c r="V48" s="53"/>
      <c r="W48" s="53"/>
      <c r="X48" s="310" t="str">
        <f>IFERROR(VLOOKUP(H10,個票10!CA5:CE39,5,FALSE),"")</f>
        <v/>
      </c>
      <c r="Y48" s="311"/>
      <c r="Z48" s="311"/>
      <c r="AA48" s="311"/>
      <c r="AB48" s="331" t="s">
        <v>39</v>
      </c>
      <c r="AC48" s="332"/>
      <c r="AD48" s="156"/>
      <c r="AE48" s="157"/>
      <c r="AF48" s="157"/>
      <c r="AG48" s="157"/>
      <c r="AH48" s="158"/>
      <c r="AI48" s="317"/>
      <c r="AJ48" s="317"/>
      <c r="AK48" s="317"/>
      <c r="AL48" s="318"/>
      <c r="AM48" s="319"/>
      <c r="AX48" s="134" t="str">
        <f>IF(X48&gt;=AI49,"○","！（補助上限額を超過しています）")</f>
        <v>○</v>
      </c>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6"/>
    </row>
    <row r="49" spans="1:46" s="4" customFormat="1" ht="13.5" customHeight="1">
      <c r="A49" s="168" t="s">
        <v>92</v>
      </c>
      <c r="B49" s="53"/>
      <c r="C49" s="53"/>
      <c r="D49" s="53"/>
      <c r="E49" s="53"/>
      <c r="F49" s="53"/>
      <c r="G49" s="53"/>
      <c r="H49" s="53"/>
      <c r="I49" s="53"/>
      <c r="J49" s="53"/>
      <c r="K49" s="53"/>
      <c r="L49" s="53"/>
      <c r="M49" s="53"/>
      <c r="N49" s="53"/>
      <c r="O49" s="53"/>
      <c r="P49" s="53"/>
      <c r="Q49" s="53"/>
      <c r="R49" s="53"/>
      <c r="S49" s="53"/>
      <c r="T49" s="53"/>
      <c r="U49" s="53"/>
      <c r="V49" s="53"/>
      <c r="W49" s="53"/>
      <c r="X49" s="312"/>
      <c r="Y49" s="313"/>
      <c r="Z49" s="313"/>
      <c r="AA49" s="313"/>
      <c r="AB49" s="333"/>
      <c r="AC49" s="334"/>
      <c r="AD49" s="159"/>
      <c r="AE49" s="160"/>
      <c r="AF49" s="160"/>
      <c r="AG49" s="160"/>
      <c r="AH49" s="161"/>
      <c r="AI49" s="302">
        <f>SUM(AI47:AK48)</f>
        <v>0</v>
      </c>
      <c r="AJ49" s="302"/>
      <c r="AK49" s="302"/>
      <c r="AL49" s="315"/>
      <c r="AM49" s="316"/>
      <c r="AT49" s="5"/>
    </row>
    <row r="50" spans="1:46" ht="15" customHeight="1">
      <c r="A50" s="281" t="s">
        <v>80</v>
      </c>
      <c r="B50" s="282"/>
      <c r="C50" s="282"/>
      <c r="D50" s="282"/>
      <c r="E50" s="282"/>
      <c r="F50" s="282"/>
      <c r="G50" s="283"/>
      <c r="H50" s="282" t="s">
        <v>158</v>
      </c>
      <c r="I50" s="282"/>
      <c r="J50" s="282"/>
      <c r="K50" s="282"/>
      <c r="L50" s="282"/>
      <c r="M50" s="281" t="s">
        <v>23</v>
      </c>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3"/>
    </row>
    <row r="51" spans="1:46" ht="15" customHeight="1">
      <c r="A51" s="106" t="s">
        <v>81</v>
      </c>
      <c r="B51" s="107"/>
      <c r="C51" s="107"/>
      <c r="D51" s="107"/>
      <c r="E51" s="108"/>
      <c r="F51" s="108"/>
      <c r="G51" s="109"/>
      <c r="H51" s="294"/>
      <c r="I51" s="294"/>
      <c r="J51" s="294"/>
      <c r="K51" s="294"/>
      <c r="L51" s="294"/>
      <c r="M51" s="284"/>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6"/>
    </row>
    <row r="52" spans="1:46" ht="15" customHeight="1">
      <c r="A52" s="64" t="s">
        <v>82</v>
      </c>
      <c r="B52" s="65"/>
      <c r="C52" s="65"/>
      <c r="D52" s="65"/>
      <c r="E52" s="66"/>
      <c r="F52" s="66"/>
      <c r="G52" s="67"/>
      <c r="H52" s="293"/>
      <c r="I52" s="293"/>
      <c r="J52" s="293"/>
      <c r="K52" s="293"/>
      <c r="L52" s="293"/>
      <c r="M52" s="287"/>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9"/>
    </row>
    <row r="53" spans="1:46" ht="15" customHeight="1">
      <c r="A53" s="64" t="s">
        <v>83</v>
      </c>
      <c r="B53" s="65"/>
      <c r="C53" s="65"/>
      <c r="D53" s="65"/>
      <c r="E53" s="66"/>
      <c r="F53" s="66"/>
      <c r="G53" s="67"/>
      <c r="H53" s="293"/>
      <c r="I53" s="293"/>
      <c r="J53" s="293"/>
      <c r="K53" s="293"/>
      <c r="L53" s="293"/>
      <c r="M53" s="287"/>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9"/>
    </row>
    <row r="54" spans="1:46" ht="15" customHeight="1">
      <c r="A54" s="64" t="s">
        <v>84</v>
      </c>
      <c r="B54" s="65"/>
      <c r="C54" s="65"/>
      <c r="D54" s="65"/>
      <c r="E54" s="66"/>
      <c r="F54" s="66"/>
      <c r="G54" s="67"/>
      <c r="H54" s="293"/>
      <c r="I54" s="293"/>
      <c r="J54" s="293"/>
      <c r="K54" s="293"/>
      <c r="L54" s="293"/>
      <c r="M54" s="287"/>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9"/>
    </row>
    <row r="55" spans="1:46" ht="15" customHeight="1">
      <c r="A55" s="64" t="s">
        <v>85</v>
      </c>
      <c r="B55" s="65"/>
      <c r="C55" s="65"/>
      <c r="D55" s="65"/>
      <c r="E55" s="66"/>
      <c r="F55" s="66"/>
      <c r="G55" s="67"/>
      <c r="H55" s="293"/>
      <c r="I55" s="293"/>
      <c r="J55" s="293"/>
      <c r="K55" s="293"/>
      <c r="L55" s="293"/>
      <c r="M55" s="287"/>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9"/>
    </row>
    <row r="56" spans="1:46" ht="15" customHeight="1">
      <c r="A56" s="64" t="s">
        <v>86</v>
      </c>
      <c r="B56" s="65"/>
      <c r="C56" s="65"/>
      <c r="D56" s="65"/>
      <c r="E56" s="66"/>
      <c r="F56" s="66"/>
      <c r="G56" s="67"/>
      <c r="H56" s="293"/>
      <c r="I56" s="293"/>
      <c r="J56" s="293"/>
      <c r="K56" s="293"/>
      <c r="L56" s="293"/>
      <c r="M56" s="287"/>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9"/>
    </row>
    <row r="57" spans="1:46" ht="15" customHeight="1">
      <c r="A57" s="64" t="s">
        <v>87</v>
      </c>
      <c r="B57" s="65"/>
      <c r="C57" s="65"/>
      <c r="D57" s="65"/>
      <c r="E57" s="66"/>
      <c r="F57" s="66"/>
      <c r="G57" s="67"/>
      <c r="H57" s="293"/>
      <c r="I57" s="293"/>
      <c r="J57" s="293"/>
      <c r="K57" s="293"/>
      <c r="L57" s="293"/>
      <c r="M57" s="287"/>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9"/>
    </row>
    <row r="58" spans="1:46" ht="15" customHeight="1">
      <c r="A58" s="64" t="s">
        <v>88</v>
      </c>
      <c r="B58" s="68"/>
      <c r="C58" s="68"/>
      <c r="D58" s="68"/>
      <c r="E58" s="68"/>
      <c r="F58" s="68"/>
      <c r="G58" s="69"/>
      <c r="H58" s="293"/>
      <c r="I58" s="293"/>
      <c r="J58" s="293"/>
      <c r="K58" s="293"/>
      <c r="L58" s="293"/>
      <c r="M58" s="287"/>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9"/>
    </row>
    <row r="59" spans="1:46" ht="15" customHeight="1">
      <c r="A59" s="70" t="s">
        <v>89</v>
      </c>
      <c r="B59" s="71"/>
      <c r="C59" s="71"/>
      <c r="D59" s="71"/>
      <c r="E59" s="72"/>
      <c r="F59" s="72"/>
      <c r="G59" s="73"/>
      <c r="H59" s="280"/>
      <c r="I59" s="280"/>
      <c r="J59" s="280"/>
      <c r="K59" s="280"/>
      <c r="L59" s="280"/>
      <c r="M59" s="290"/>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291"/>
      <c r="AL59" s="291"/>
      <c r="AM59" s="292"/>
    </row>
    <row r="60" spans="1:46" ht="15" customHeight="1">
      <c r="A60" s="74" t="s">
        <v>46</v>
      </c>
      <c r="B60" s="82"/>
      <c r="C60" s="82"/>
      <c r="D60" s="82"/>
      <c r="E60" s="75"/>
      <c r="F60" s="75"/>
      <c r="G60" s="76"/>
      <c r="H60" s="275">
        <f>SUM(H51:L59)</f>
        <v>0</v>
      </c>
      <c r="I60" s="275"/>
      <c r="J60" s="275"/>
      <c r="K60" s="275"/>
      <c r="L60" s="276"/>
      <c r="M60" s="277"/>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9"/>
    </row>
    <row r="61" spans="1:46" ht="4.5" customHeight="1">
      <c r="A61" s="77"/>
      <c r="B61" s="77"/>
      <c r="C61" s="77"/>
      <c r="D61" s="77"/>
      <c r="E61" s="83"/>
      <c r="F61" s="83"/>
      <c r="G61" s="83"/>
      <c r="H61" s="83"/>
      <c r="I61" s="83"/>
      <c r="J61" s="85"/>
      <c r="K61" s="85"/>
      <c r="L61" s="85"/>
      <c r="M61" s="85"/>
      <c r="N61" s="85"/>
      <c r="O61" s="83"/>
      <c r="P61" s="83"/>
      <c r="Q61" s="83"/>
      <c r="R61" s="83"/>
      <c r="S61" s="83"/>
      <c r="T61" s="83"/>
      <c r="U61" s="83"/>
      <c r="V61" s="83"/>
      <c r="W61" s="83"/>
      <c r="X61" s="83"/>
      <c r="Y61" s="86"/>
      <c r="Z61" s="86"/>
      <c r="AA61" s="86"/>
      <c r="AB61" s="86"/>
      <c r="AC61" s="86"/>
      <c r="AD61" s="86"/>
      <c r="AE61" s="83"/>
      <c r="AF61" s="83"/>
      <c r="AG61" s="83"/>
      <c r="AH61" s="83"/>
      <c r="AI61" s="83"/>
      <c r="AJ61" s="83"/>
      <c r="AK61" s="83"/>
      <c r="AL61" s="83"/>
      <c r="AM61" s="83"/>
    </row>
    <row r="62" spans="1:46">
      <c r="A62" s="36" t="s">
        <v>159</v>
      </c>
      <c r="B62" s="84"/>
      <c r="C62" s="84"/>
      <c r="D62" s="84"/>
      <c r="E62" s="84"/>
      <c r="F62" s="84"/>
      <c r="G62" s="84"/>
      <c r="H62" s="84"/>
      <c r="I62" s="84"/>
      <c r="J62" s="84"/>
      <c r="K62" s="84"/>
      <c r="L62" s="84"/>
      <c r="M62" s="84"/>
      <c r="N62" s="84"/>
      <c r="O62" s="84"/>
      <c r="P62" s="84"/>
      <c r="Q62" s="84"/>
      <c r="R62" s="84"/>
      <c r="S62" s="84"/>
      <c r="T62" s="84"/>
      <c r="U62" s="84"/>
      <c r="V62" s="84"/>
      <c r="W62" s="84"/>
      <c r="X62" s="84"/>
      <c r="Y62" s="61"/>
      <c r="Z62" s="61"/>
      <c r="AA62" s="61"/>
      <c r="AB62" s="61"/>
      <c r="AC62" s="61"/>
      <c r="AD62" s="61"/>
      <c r="AE62" s="84"/>
      <c r="AF62" s="84"/>
      <c r="AG62" s="84"/>
      <c r="AH62" s="84"/>
      <c r="AI62" s="84"/>
      <c r="AJ62" s="84"/>
      <c r="AK62" s="84"/>
      <c r="AL62" s="84"/>
      <c r="AM62" s="84"/>
    </row>
  </sheetData>
  <sheetProtection algorithmName="SHA-512" hashValue="K81NXphmxNVtfvgFfpbmG4SlUUdV1Pc3SQMPT8VDzAQhECt9SLGTuL3m6DF95AA8o7PVVqaRSIjU6ISCQNMkoQ==" saltValue="Rp172ONMXPVyX33WrGpEeQ==" spinCount="100000" sheet="1" formatCells="0" formatColumns="0" formatRows="0" insertColumns="0" insertRows="0" autoFilter="0"/>
  <mergeCells count="145">
    <mergeCell ref="A3:AM3"/>
    <mergeCell ref="A5:AM5"/>
    <mergeCell ref="A7:G7"/>
    <mergeCell ref="H7:N7"/>
    <mergeCell ref="O7:S7"/>
    <mergeCell ref="T7:AM7"/>
    <mergeCell ref="AH8:AM8"/>
    <mergeCell ref="D9:G9"/>
    <mergeCell ref="H9:K9"/>
    <mergeCell ref="L9:Y9"/>
    <mergeCell ref="AC9:AG9"/>
    <mergeCell ref="AH9:AM9"/>
    <mergeCell ref="A8:C9"/>
    <mergeCell ref="D8:G8"/>
    <mergeCell ref="H8:K8"/>
    <mergeCell ref="L8:Y8"/>
    <mergeCell ref="Z8:AB9"/>
    <mergeCell ref="AC8:AG8"/>
    <mergeCell ref="AE10:AF10"/>
    <mergeCell ref="AG10:AI10"/>
    <mergeCell ref="AJ10:AK10"/>
    <mergeCell ref="AL10:AM10"/>
    <mergeCell ref="AP10:AU10"/>
    <mergeCell ref="A11:H12"/>
    <mergeCell ref="A10:G10"/>
    <mergeCell ref="H10:Q10"/>
    <mergeCell ref="R10:W10"/>
    <mergeCell ref="X10:Y10"/>
    <mergeCell ref="Z10:AB10"/>
    <mergeCell ref="AC10:AD10"/>
    <mergeCell ref="AE21:AH21"/>
    <mergeCell ref="AI21:AK21"/>
    <mergeCell ref="AL21:AM21"/>
    <mergeCell ref="H22:L22"/>
    <mergeCell ref="M22:O22"/>
    <mergeCell ref="Q22:U22"/>
    <mergeCell ref="V22:X22"/>
    <mergeCell ref="AE22:AG22"/>
    <mergeCell ref="A14:AM14"/>
    <mergeCell ref="X16:Z16"/>
    <mergeCell ref="AA16:AM16"/>
    <mergeCell ref="X17:Z17"/>
    <mergeCell ref="AA17:AM17"/>
    <mergeCell ref="A19:AM19"/>
    <mergeCell ref="A27:G27"/>
    <mergeCell ref="H27:L27"/>
    <mergeCell ref="M27:AM27"/>
    <mergeCell ref="H28:L28"/>
    <mergeCell ref="M28:AM28"/>
    <mergeCell ref="H29:L29"/>
    <mergeCell ref="M29:AM29"/>
    <mergeCell ref="X24:AC24"/>
    <mergeCell ref="AD24:AH24"/>
    <mergeCell ref="AI24:AK24"/>
    <mergeCell ref="AL24:AM24"/>
    <mergeCell ref="X25:AA26"/>
    <mergeCell ref="AB25:AC26"/>
    <mergeCell ref="AI25:AK25"/>
    <mergeCell ref="AL25:AM25"/>
    <mergeCell ref="AI26:AK26"/>
    <mergeCell ref="AL26:AM26"/>
    <mergeCell ref="H33:L33"/>
    <mergeCell ref="M33:AM33"/>
    <mergeCell ref="H34:L34"/>
    <mergeCell ref="M34:AM34"/>
    <mergeCell ref="H35:L35"/>
    <mergeCell ref="M35:AM35"/>
    <mergeCell ref="H30:L30"/>
    <mergeCell ref="M30:AM30"/>
    <mergeCell ref="H31:L31"/>
    <mergeCell ref="M31:AM31"/>
    <mergeCell ref="H32:L32"/>
    <mergeCell ref="M32:AM32"/>
    <mergeCell ref="AA41:AB41"/>
    <mergeCell ref="AC41:AH41"/>
    <mergeCell ref="AI41:AK41"/>
    <mergeCell ref="H36:L36"/>
    <mergeCell ref="M36:AM36"/>
    <mergeCell ref="H37:L37"/>
    <mergeCell ref="M37:AM37"/>
    <mergeCell ref="AE39:AH39"/>
    <mergeCell ref="AI39:AK39"/>
    <mergeCell ref="AL39:AM39"/>
    <mergeCell ref="AI43:AK43"/>
    <mergeCell ref="AL43:AM43"/>
    <mergeCell ref="X44:Z44"/>
    <mergeCell ref="AA44:AB44"/>
    <mergeCell ref="AC44:AH44"/>
    <mergeCell ref="AI44:AK44"/>
    <mergeCell ref="AL44:AM44"/>
    <mergeCell ref="AL41:AM41"/>
    <mergeCell ref="B42:J45"/>
    <mergeCell ref="X42:Z42"/>
    <mergeCell ref="AA42:AB42"/>
    <mergeCell ref="AC42:AH42"/>
    <mergeCell ref="AI42:AK42"/>
    <mergeCell ref="AL42:AM42"/>
    <mergeCell ref="X43:Z43"/>
    <mergeCell ref="AA43:AB43"/>
    <mergeCell ref="AC43:AH43"/>
    <mergeCell ref="A40:J41"/>
    <mergeCell ref="X40:Z40"/>
    <mergeCell ref="AA40:AB40"/>
    <mergeCell ref="AC40:AH40"/>
    <mergeCell ref="AI40:AK40"/>
    <mergeCell ref="AL40:AM40"/>
    <mergeCell ref="X41:Z41"/>
    <mergeCell ref="X48:AA49"/>
    <mergeCell ref="AB48:AC49"/>
    <mergeCell ref="AI48:AK48"/>
    <mergeCell ref="AL48:AM48"/>
    <mergeCell ref="AI49:AK49"/>
    <mergeCell ref="AL49:AM49"/>
    <mergeCell ref="X45:Z45"/>
    <mergeCell ref="AA45:AB45"/>
    <mergeCell ref="AC45:AH45"/>
    <mergeCell ref="AI45:AK45"/>
    <mergeCell ref="AL45:AM45"/>
    <mergeCell ref="X47:AC47"/>
    <mergeCell ref="AD47:AH47"/>
    <mergeCell ref="AI47:AK47"/>
    <mergeCell ref="AL47:AM47"/>
    <mergeCell ref="H53:L53"/>
    <mergeCell ref="M53:AM53"/>
    <mergeCell ref="H54:L54"/>
    <mergeCell ref="M54:AM54"/>
    <mergeCell ref="H55:L55"/>
    <mergeCell ref="M55:AM55"/>
    <mergeCell ref="A50:G50"/>
    <mergeCell ref="H50:L50"/>
    <mergeCell ref="M50:AM50"/>
    <mergeCell ref="H51:L51"/>
    <mergeCell ref="M51:AM51"/>
    <mergeCell ref="H52:L52"/>
    <mergeCell ref="M52:AM52"/>
    <mergeCell ref="H59:L59"/>
    <mergeCell ref="M59:AM59"/>
    <mergeCell ref="H60:L60"/>
    <mergeCell ref="M60:AM60"/>
    <mergeCell ref="H56:L56"/>
    <mergeCell ref="M56:AM56"/>
    <mergeCell ref="H57:L57"/>
    <mergeCell ref="M57:AM57"/>
    <mergeCell ref="H58:L58"/>
    <mergeCell ref="M58:AM58"/>
  </mergeCells>
  <phoneticPr fontId="4"/>
  <dataValidations count="3">
    <dataValidation imeMode="halfAlpha" allowBlank="1" showInputMessage="1" showErrorMessage="1" sqref="S24:V26 J24:N26 H7:N7 D9:G9 AC9:AG9 X10:Y10"/>
    <dataValidation type="list" allowBlank="1" showInputMessage="1" showErrorMessage="1" sqref="X16:Z17">
      <formula1>"○"</formula1>
    </dataValidation>
    <dataValidation type="list" allowBlank="1" showInputMessage="1" showErrorMessage="1" sqref="H10">
      <formula1>$CA$5:$CA$40</formula1>
    </dataValidation>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8305" r:id="rId4" name="Check Box 1">
              <controlPr defaultSize="0" autoFill="0" autoLine="0" autoPict="0">
                <anchor moveWithCells="1">
                  <from>
                    <xdr:col>7</xdr:col>
                    <xdr:colOff>175260</xdr:colOff>
                    <xdr:row>9</xdr:row>
                    <xdr:rowOff>251460</xdr:rowOff>
                  </from>
                  <to>
                    <xdr:col>9</xdr:col>
                    <xdr:colOff>22860</xdr:colOff>
                    <xdr:row>11</xdr:row>
                    <xdr:rowOff>22860</xdr:rowOff>
                  </to>
                </anchor>
              </controlPr>
            </control>
          </mc:Choice>
        </mc:AlternateContent>
        <mc:AlternateContent xmlns:mc="http://schemas.openxmlformats.org/markup-compatibility/2006">
          <mc:Choice Requires="x14">
            <control shapeId="98306" r:id="rId5" name="Check Box 2">
              <controlPr defaultSize="0" autoFill="0" autoLine="0" autoPict="0">
                <anchor moveWithCells="1">
                  <from>
                    <xdr:col>23</xdr:col>
                    <xdr:colOff>121920</xdr:colOff>
                    <xdr:row>9</xdr:row>
                    <xdr:rowOff>251460</xdr:rowOff>
                  </from>
                  <to>
                    <xdr:col>25</xdr:col>
                    <xdr:colOff>7620</xdr:colOff>
                    <xdr:row>11</xdr:row>
                    <xdr:rowOff>22860</xdr:rowOff>
                  </to>
                </anchor>
              </controlPr>
            </control>
          </mc:Choice>
        </mc:AlternateContent>
        <mc:AlternateContent xmlns:mc="http://schemas.openxmlformats.org/markup-compatibility/2006">
          <mc:Choice Requires="x14">
            <control shapeId="98307" r:id="rId6" name="Check Box 3">
              <controlPr defaultSize="0" autoFill="0" autoLine="0" autoPict="0">
                <anchor moveWithCells="1">
                  <from>
                    <xdr:col>7</xdr:col>
                    <xdr:colOff>175260</xdr:colOff>
                    <xdr:row>10</xdr:row>
                    <xdr:rowOff>220980</xdr:rowOff>
                  </from>
                  <to>
                    <xdr:col>9</xdr:col>
                    <xdr:colOff>22860</xdr:colOff>
                    <xdr:row>12</xdr:row>
                    <xdr:rowOff>22860</xdr:rowOff>
                  </to>
                </anchor>
              </controlPr>
            </control>
          </mc:Choice>
        </mc:AlternateContent>
        <mc:AlternateContent xmlns:mc="http://schemas.openxmlformats.org/markup-compatibility/2006">
          <mc:Choice Requires="x14">
            <control shapeId="98308" r:id="rId7" name="Check Box 4">
              <controlPr defaultSize="0" autoFill="0" autoLine="0" autoPict="0">
                <anchor moveWithCells="1">
                  <from>
                    <xdr:col>23</xdr:col>
                    <xdr:colOff>121920</xdr:colOff>
                    <xdr:row>10</xdr:row>
                    <xdr:rowOff>220980</xdr:rowOff>
                  </from>
                  <to>
                    <xdr:col>25</xdr:col>
                    <xdr:colOff>7620</xdr:colOff>
                    <xdr:row>12</xdr:row>
                    <xdr:rowOff>7620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62"/>
  <sheetViews>
    <sheetView showGridLines="0" showZeros="0" view="pageBreakPreview" zoomScale="130" zoomScaleNormal="160" zoomScaleSheetLayoutView="130" workbookViewId="0">
      <selection activeCell="CG35" sqref="CG35"/>
    </sheetView>
  </sheetViews>
  <sheetFormatPr defaultColWidth="2.21875" defaultRowHeight="13.2"/>
  <cols>
    <col min="1" max="1" width="2.21875" style="3" customWidth="1"/>
    <col min="2" max="7" width="2.21875" style="3"/>
    <col min="8" max="19" width="2.44140625" style="3" bestFit="1" customWidth="1"/>
    <col min="20" max="40" width="2.21875" style="3"/>
    <col min="41" max="47" width="2.21875" style="3" hidden="1" customWidth="1"/>
    <col min="48" max="49" width="2.21875" style="3"/>
    <col min="50" max="72" width="0" style="3" hidden="1" customWidth="1"/>
    <col min="73" max="78" width="2.21875" style="3"/>
    <col min="79" max="79" width="49.109375" style="3" hidden="1" customWidth="1"/>
    <col min="80" max="84" width="8.109375" style="3" hidden="1" customWidth="1"/>
    <col min="85" max="87" width="8.109375" style="3" customWidth="1"/>
    <col min="88" max="16384" width="2.21875" style="3"/>
  </cols>
  <sheetData>
    <row r="1" spans="1:84">
      <c r="A1" s="3" t="s">
        <v>160</v>
      </c>
    </row>
    <row r="2" spans="1:84" ht="3" customHeight="1"/>
    <row r="3" spans="1:84">
      <c r="A3" s="365" t="s">
        <v>141</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7"/>
      <c r="CA3" s="14"/>
      <c r="CB3" s="15" t="s">
        <v>60</v>
      </c>
      <c r="CC3" s="14"/>
      <c r="CD3" s="14"/>
      <c r="CE3" s="15" t="s">
        <v>63</v>
      </c>
      <c r="CF3" s="14"/>
    </row>
    <row r="4" spans="1:84" ht="4.5"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CA4" s="14"/>
      <c r="CB4" s="15" t="s">
        <v>62</v>
      </c>
      <c r="CC4" s="15"/>
      <c r="CD4" s="15" t="s">
        <v>70</v>
      </c>
      <c r="CE4" s="15" t="s">
        <v>62</v>
      </c>
      <c r="CF4" s="14"/>
    </row>
    <row r="5" spans="1:84">
      <c r="A5" s="356" t="s">
        <v>71</v>
      </c>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8"/>
      <c r="CA5" t="s">
        <v>25</v>
      </c>
      <c r="CB5" s="6">
        <v>892</v>
      </c>
      <c r="CC5" t="s">
        <v>58</v>
      </c>
      <c r="CD5"/>
      <c r="CE5" s="6">
        <v>200</v>
      </c>
      <c r="CF5" t="s">
        <v>58</v>
      </c>
    </row>
    <row r="6" spans="1:84" ht="4.5" customHeight="1">
      <c r="A6" s="199"/>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CA6" t="s">
        <v>26</v>
      </c>
      <c r="CB6" s="6">
        <v>1137</v>
      </c>
      <c r="CC6" t="s">
        <v>58</v>
      </c>
      <c r="CD6"/>
      <c r="CE6" s="6">
        <v>200</v>
      </c>
      <c r="CF6" t="s">
        <v>58</v>
      </c>
    </row>
    <row r="7" spans="1:84" ht="17.25" customHeight="1">
      <c r="A7" s="281" t="s">
        <v>41</v>
      </c>
      <c r="B7" s="282"/>
      <c r="C7" s="282"/>
      <c r="D7" s="282"/>
      <c r="E7" s="282"/>
      <c r="F7" s="282"/>
      <c r="G7" s="283"/>
      <c r="H7" s="375"/>
      <c r="I7" s="376"/>
      <c r="J7" s="376"/>
      <c r="K7" s="376"/>
      <c r="L7" s="376"/>
      <c r="M7" s="376"/>
      <c r="N7" s="377"/>
      <c r="O7" s="281" t="s">
        <v>72</v>
      </c>
      <c r="P7" s="282"/>
      <c r="Q7" s="282"/>
      <c r="R7" s="282"/>
      <c r="S7" s="283"/>
      <c r="T7" s="378"/>
      <c r="U7" s="345"/>
      <c r="V7" s="345"/>
      <c r="W7" s="345"/>
      <c r="X7" s="345"/>
      <c r="Y7" s="345"/>
      <c r="Z7" s="345"/>
      <c r="AA7" s="345"/>
      <c r="AB7" s="345"/>
      <c r="AC7" s="345"/>
      <c r="AD7" s="345"/>
      <c r="AE7" s="345"/>
      <c r="AF7" s="345"/>
      <c r="AG7" s="345"/>
      <c r="AH7" s="345"/>
      <c r="AI7" s="345"/>
      <c r="AJ7" s="345"/>
      <c r="AK7" s="345"/>
      <c r="AL7" s="345"/>
      <c r="AM7" s="379"/>
      <c r="CA7" t="s">
        <v>27</v>
      </c>
      <c r="CB7" s="6">
        <v>1480</v>
      </c>
      <c r="CC7" t="s">
        <v>58</v>
      </c>
      <c r="CD7"/>
      <c r="CE7" s="6">
        <v>200</v>
      </c>
      <c r="CF7" t="s">
        <v>58</v>
      </c>
    </row>
    <row r="8" spans="1:84">
      <c r="A8" s="368" t="s">
        <v>73</v>
      </c>
      <c r="B8" s="369"/>
      <c r="C8" s="370"/>
      <c r="D8" s="281" t="s">
        <v>120</v>
      </c>
      <c r="E8" s="282"/>
      <c r="F8" s="282"/>
      <c r="G8" s="283"/>
      <c r="H8" s="281" t="s">
        <v>74</v>
      </c>
      <c r="I8" s="282"/>
      <c r="J8" s="282"/>
      <c r="K8" s="283"/>
      <c r="L8" s="281" t="s">
        <v>75</v>
      </c>
      <c r="M8" s="282"/>
      <c r="N8" s="282"/>
      <c r="O8" s="282"/>
      <c r="P8" s="282"/>
      <c r="Q8" s="282"/>
      <c r="R8" s="282"/>
      <c r="S8" s="282"/>
      <c r="T8" s="282"/>
      <c r="U8" s="282"/>
      <c r="V8" s="282"/>
      <c r="W8" s="282"/>
      <c r="X8" s="282"/>
      <c r="Y8" s="283"/>
      <c r="Z8" s="368" t="s">
        <v>76</v>
      </c>
      <c r="AA8" s="369"/>
      <c r="AB8" s="370"/>
      <c r="AC8" s="281" t="s">
        <v>3</v>
      </c>
      <c r="AD8" s="282"/>
      <c r="AE8" s="282"/>
      <c r="AF8" s="282"/>
      <c r="AG8" s="282"/>
      <c r="AH8" s="383" t="s">
        <v>78</v>
      </c>
      <c r="AI8" s="350"/>
      <c r="AJ8" s="350"/>
      <c r="AK8" s="350"/>
      <c r="AL8" s="350"/>
      <c r="AM8" s="351"/>
      <c r="AV8" s="4"/>
      <c r="CA8" s="2" t="s">
        <v>40</v>
      </c>
      <c r="CB8" s="6">
        <v>384</v>
      </c>
      <c r="CC8" t="s">
        <v>58</v>
      </c>
      <c r="CD8"/>
      <c r="CE8" s="6">
        <v>200</v>
      </c>
      <c r="CF8" t="s">
        <v>58</v>
      </c>
    </row>
    <row r="9" spans="1:84" ht="17.25" customHeight="1">
      <c r="A9" s="371"/>
      <c r="B9" s="372"/>
      <c r="C9" s="373"/>
      <c r="D9" s="380"/>
      <c r="E9" s="381"/>
      <c r="F9" s="381"/>
      <c r="G9" s="382"/>
      <c r="H9" s="374" t="s">
        <v>142</v>
      </c>
      <c r="I9" s="269"/>
      <c r="J9" s="269"/>
      <c r="K9" s="270"/>
      <c r="L9" s="298"/>
      <c r="M9" s="299"/>
      <c r="N9" s="299"/>
      <c r="O9" s="299"/>
      <c r="P9" s="299"/>
      <c r="Q9" s="299"/>
      <c r="R9" s="299"/>
      <c r="S9" s="299"/>
      <c r="T9" s="299"/>
      <c r="U9" s="299"/>
      <c r="V9" s="299"/>
      <c r="W9" s="299"/>
      <c r="X9" s="299"/>
      <c r="Y9" s="339"/>
      <c r="Z9" s="371"/>
      <c r="AA9" s="372"/>
      <c r="AB9" s="373"/>
      <c r="AC9" s="298"/>
      <c r="AD9" s="299"/>
      <c r="AE9" s="299"/>
      <c r="AF9" s="299"/>
      <c r="AG9" s="339"/>
      <c r="AH9" s="384"/>
      <c r="AI9" s="385"/>
      <c r="AJ9" s="385"/>
      <c r="AK9" s="385"/>
      <c r="AL9" s="385"/>
      <c r="AM9" s="386"/>
      <c r="CA9" t="s">
        <v>4</v>
      </c>
      <c r="CB9" s="6">
        <v>375</v>
      </c>
      <c r="CC9" t="s">
        <v>58</v>
      </c>
      <c r="CD9"/>
      <c r="CE9" s="6">
        <v>200</v>
      </c>
      <c r="CF9" t="s">
        <v>58</v>
      </c>
    </row>
    <row r="10" spans="1:84" s="4" customFormat="1" ht="20.25" customHeight="1">
      <c r="A10" s="335" t="s">
        <v>121</v>
      </c>
      <c r="B10" s="336"/>
      <c r="C10" s="336"/>
      <c r="D10" s="336"/>
      <c r="E10" s="336"/>
      <c r="F10" s="336"/>
      <c r="G10" s="336"/>
      <c r="H10" s="362"/>
      <c r="I10" s="363"/>
      <c r="J10" s="363"/>
      <c r="K10" s="363"/>
      <c r="L10" s="363"/>
      <c r="M10" s="363"/>
      <c r="N10" s="363"/>
      <c r="O10" s="363"/>
      <c r="P10" s="363"/>
      <c r="Q10" s="364"/>
      <c r="R10" s="359" t="s">
        <v>122</v>
      </c>
      <c r="S10" s="360"/>
      <c r="T10" s="360"/>
      <c r="U10" s="360"/>
      <c r="V10" s="360"/>
      <c r="W10" s="361"/>
      <c r="X10" s="337"/>
      <c r="Y10" s="338"/>
      <c r="Z10" s="349" t="s">
        <v>57</v>
      </c>
      <c r="AA10" s="350"/>
      <c r="AB10" s="351"/>
      <c r="AC10" s="345"/>
      <c r="AD10" s="345"/>
      <c r="AE10" s="324" t="s">
        <v>42</v>
      </c>
      <c r="AF10" s="325"/>
      <c r="AG10" s="346" t="s">
        <v>91</v>
      </c>
      <c r="AH10" s="347"/>
      <c r="AI10" s="348"/>
      <c r="AJ10" s="345"/>
      <c r="AK10" s="345"/>
      <c r="AL10" s="324" t="s">
        <v>42</v>
      </c>
      <c r="AM10" s="325"/>
      <c r="AP10" s="340"/>
      <c r="AQ10" s="340"/>
      <c r="AR10" s="340"/>
      <c r="AS10" s="340"/>
      <c r="AT10" s="340"/>
      <c r="AU10" s="340"/>
      <c r="CA10" t="s">
        <v>28</v>
      </c>
      <c r="CB10" s="6">
        <v>939</v>
      </c>
      <c r="CC10" t="s">
        <v>58</v>
      </c>
      <c r="CD10"/>
      <c r="CE10" s="6">
        <v>200</v>
      </c>
      <c r="CF10" t="s">
        <v>58</v>
      </c>
    </row>
    <row r="11" spans="1:84" s="4" customFormat="1" ht="18" customHeight="1">
      <c r="A11" s="352" t="s">
        <v>22</v>
      </c>
      <c r="B11" s="305"/>
      <c r="C11" s="305"/>
      <c r="D11" s="305"/>
      <c r="E11" s="305"/>
      <c r="F11" s="305"/>
      <c r="G11" s="305"/>
      <c r="H11" s="306"/>
      <c r="I11" s="9"/>
      <c r="J11" s="39" t="s">
        <v>50</v>
      </c>
      <c r="K11" s="40"/>
      <c r="L11" s="41"/>
      <c r="M11" s="41"/>
      <c r="N11" s="41"/>
      <c r="O11" s="41"/>
      <c r="P11" s="41"/>
      <c r="Q11" s="41"/>
      <c r="R11" s="41"/>
      <c r="S11" s="41"/>
      <c r="T11" s="41"/>
      <c r="U11" s="41"/>
      <c r="V11" s="41"/>
      <c r="W11" s="41"/>
      <c r="X11" s="41"/>
      <c r="Y11" s="9"/>
      <c r="Z11" s="39" t="s">
        <v>65</v>
      </c>
      <c r="AA11" s="40"/>
      <c r="AB11" s="41"/>
      <c r="AC11" s="41"/>
      <c r="AD11" s="41"/>
      <c r="AE11" s="41"/>
      <c r="AF11" s="41"/>
      <c r="AG11" s="41"/>
      <c r="AH11" s="41"/>
      <c r="AI11" s="41"/>
      <c r="AJ11" s="41"/>
      <c r="AK11" s="41"/>
      <c r="AL11" s="41"/>
      <c r="AM11" s="45"/>
      <c r="CA11" t="s">
        <v>29</v>
      </c>
      <c r="CB11" s="6">
        <v>1181</v>
      </c>
      <c r="CC11" t="s">
        <v>58</v>
      </c>
      <c r="CD11"/>
      <c r="CE11" s="6">
        <v>200</v>
      </c>
      <c r="CF11" t="s">
        <v>58</v>
      </c>
    </row>
    <row r="12" spans="1:84" s="4" customFormat="1" ht="18" customHeight="1">
      <c r="A12" s="353"/>
      <c r="B12" s="308"/>
      <c r="C12" s="308"/>
      <c r="D12" s="308"/>
      <c r="E12" s="308"/>
      <c r="F12" s="308"/>
      <c r="G12" s="308"/>
      <c r="H12" s="309"/>
      <c r="I12" s="13"/>
      <c r="J12" s="42" t="s">
        <v>69</v>
      </c>
      <c r="K12" s="43"/>
      <c r="L12" s="44"/>
      <c r="M12" s="44"/>
      <c r="N12" s="44"/>
      <c r="O12" s="44"/>
      <c r="P12" s="44"/>
      <c r="Q12" s="44"/>
      <c r="R12" s="44"/>
      <c r="S12" s="44"/>
      <c r="T12" s="44"/>
      <c r="U12" s="43"/>
      <c r="V12" s="44"/>
      <c r="W12" s="44"/>
      <c r="X12" s="44"/>
      <c r="Y12" s="8"/>
      <c r="Z12" s="46" t="s">
        <v>68</v>
      </c>
      <c r="AA12" s="43"/>
      <c r="AB12" s="44"/>
      <c r="AC12" s="44"/>
      <c r="AD12" s="44"/>
      <c r="AE12" s="44"/>
      <c r="AF12" s="44"/>
      <c r="AG12" s="44"/>
      <c r="AH12" s="44"/>
      <c r="AI12" s="44"/>
      <c r="AJ12" s="44"/>
      <c r="AK12" s="44"/>
      <c r="AL12" s="44"/>
      <c r="AM12" s="47"/>
      <c r="CA12" t="s">
        <v>30</v>
      </c>
      <c r="CB12" s="6">
        <v>1885</v>
      </c>
      <c r="CC12" t="s">
        <v>58</v>
      </c>
      <c r="CD12"/>
      <c r="CE12" s="6">
        <v>200</v>
      </c>
      <c r="CF12" t="s">
        <v>58</v>
      </c>
    </row>
    <row r="13" spans="1:84" s="4" customFormat="1" ht="6" customHeight="1">
      <c r="A13" s="151"/>
      <c r="B13" s="151"/>
      <c r="C13" s="151"/>
      <c r="D13" s="151"/>
      <c r="E13" s="151"/>
      <c r="F13" s="151"/>
      <c r="G13" s="151"/>
      <c r="H13" s="151"/>
      <c r="I13" s="40"/>
      <c r="J13" s="39"/>
      <c r="K13" s="40"/>
      <c r="L13" s="41"/>
      <c r="M13" s="41"/>
      <c r="N13" s="41"/>
      <c r="O13" s="41"/>
      <c r="P13" s="41"/>
      <c r="Q13" s="41"/>
      <c r="R13" s="41"/>
      <c r="S13" s="41"/>
      <c r="T13" s="41"/>
      <c r="U13" s="40"/>
      <c r="V13" s="41"/>
      <c r="W13" s="41"/>
      <c r="X13" s="41"/>
      <c r="Y13" s="39"/>
      <c r="Z13" s="152"/>
      <c r="AA13" s="40"/>
      <c r="AB13" s="41"/>
      <c r="AC13" s="41"/>
      <c r="AD13" s="41"/>
      <c r="AE13" s="41"/>
      <c r="AF13" s="41"/>
      <c r="AG13" s="41"/>
      <c r="AH13" s="41"/>
      <c r="AI13" s="41"/>
      <c r="AJ13" s="41"/>
      <c r="AK13" s="41"/>
      <c r="AL13" s="41"/>
      <c r="AM13" s="41"/>
      <c r="CA13" t="s">
        <v>24</v>
      </c>
      <c r="CB13" s="6">
        <f>CD13*個票11!$AC$10</f>
        <v>0</v>
      </c>
      <c r="CC13" t="s">
        <v>59</v>
      </c>
      <c r="CD13">
        <v>44</v>
      </c>
      <c r="CE13" s="6">
        <v>200</v>
      </c>
      <c r="CF13" t="s">
        <v>58</v>
      </c>
    </row>
    <row r="14" spans="1:84" s="4" customFormat="1" hidden="1">
      <c r="A14" s="314"/>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4"/>
      <c r="CA14" t="s">
        <v>21</v>
      </c>
      <c r="CB14" s="6">
        <f>CD14*個票11!$AC$10</f>
        <v>0</v>
      </c>
      <c r="CC14" t="s">
        <v>59</v>
      </c>
      <c r="CD14">
        <v>44</v>
      </c>
      <c r="CE14" s="6">
        <v>200</v>
      </c>
      <c r="CF14" t="s">
        <v>58</v>
      </c>
    </row>
    <row r="15" spans="1:84" s="4" customFormat="1" ht="3" hidden="1" customHeight="1">
      <c r="A15" s="53"/>
      <c r="B15" s="53"/>
      <c r="C15" s="53"/>
      <c r="D15" s="53"/>
      <c r="E15" s="53"/>
      <c r="F15" s="53"/>
      <c r="G15" s="53"/>
      <c r="H15" s="53"/>
      <c r="I15" s="50"/>
      <c r="J15" s="54"/>
      <c r="K15" s="49"/>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CA15" t="s">
        <v>5</v>
      </c>
      <c r="CB15" s="6">
        <v>534</v>
      </c>
      <c r="CC15" t="s">
        <v>58</v>
      </c>
      <c r="CD15"/>
      <c r="CE15" s="6">
        <v>200</v>
      </c>
      <c r="CF15" t="s">
        <v>58</v>
      </c>
    </row>
    <row r="16" spans="1:84" s="4" customFormat="1" ht="18" hidden="1" customHeight="1">
      <c r="A16" s="153"/>
      <c r="B16" s="169"/>
      <c r="C16" s="169"/>
      <c r="D16" s="169"/>
      <c r="E16" s="169"/>
      <c r="F16" s="169"/>
      <c r="G16" s="169"/>
      <c r="H16" s="169"/>
      <c r="I16" s="169"/>
      <c r="J16" s="169"/>
      <c r="K16" s="169"/>
      <c r="L16" s="169"/>
      <c r="M16" s="169"/>
      <c r="N16" s="169"/>
      <c r="O16" s="169"/>
      <c r="P16" s="169"/>
      <c r="Q16" s="169"/>
      <c r="R16" s="169"/>
      <c r="S16" s="169"/>
      <c r="T16" s="201"/>
      <c r="U16" s="201"/>
      <c r="V16" s="201"/>
      <c r="W16" s="201"/>
      <c r="X16" s="314"/>
      <c r="Y16" s="314"/>
      <c r="Z16" s="314"/>
      <c r="AA16" s="328"/>
      <c r="AB16" s="328"/>
      <c r="AC16" s="328"/>
      <c r="AD16" s="328"/>
      <c r="AE16" s="328"/>
      <c r="AF16" s="328"/>
      <c r="AG16" s="328"/>
      <c r="AH16" s="328"/>
      <c r="AI16" s="328"/>
      <c r="AJ16" s="328"/>
      <c r="AK16" s="328"/>
      <c r="AL16" s="328"/>
      <c r="AM16" s="328"/>
      <c r="CA16" t="s">
        <v>6</v>
      </c>
      <c r="CB16" s="6">
        <v>564</v>
      </c>
      <c r="CC16" t="s">
        <v>58</v>
      </c>
      <c r="CD16"/>
      <c r="CE16" s="6">
        <v>200</v>
      </c>
      <c r="CF16" t="s">
        <v>58</v>
      </c>
    </row>
    <row r="17" spans="1:84" s="4" customFormat="1" ht="18" hidden="1" customHeight="1">
      <c r="A17" s="153"/>
      <c r="B17" s="169"/>
      <c r="C17" s="169"/>
      <c r="D17" s="169"/>
      <c r="E17" s="169"/>
      <c r="F17" s="169"/>
      <c r="G17" s="169"/>
      <c r="H17" s="169"/>
      <c r="I17" s="169"/>
      <c r="J17" s="169"/>
      <c r="K17" s="169"/>
      <c r="L17" s="169"/>
      <c r="M17" s="169"/>
      <c r="N17" s="169"/>
      <c r="O17" s="169"/>
      <c r="P17" s="169"/>
      <c r="Q17" s="169"/>
      <c r="R17" s="169"/>
      <c r="S17" s="169"/>
      <c r="T17" s="155"/>
      <c r="U17" s="155"/>
      <c r="V17" s="155"/>
      <c r="W17" s="155"/>
      <c r="X17" s="314"/>
      <c r="Y17" s="314"/>
      <c r="Z17" s="314"/>
      <c r="AA17" s="328"/>
      <c r="AB17" s="328"/>
      <c r="AC17" s="328"/>
      <c r="AD17" s="328"/>
      <c r="AE17" s="328"/>
      <c r="AF17" s="328"/>
      <c r="AG17" s="328"/>
      <c r="AH17" s="328"/>
      <c r="AI17" s="328"/>
      <c r="AJ17" s="328"/>
      <c r="AK17" s="328"/>
      <c r="AL17" s="328"/>
      <c r="AM17" s="328"/>
      <c r="CA17" t="s">
        <v>7</v>
      </c>
      <c r="CB17" s="6">
        <v>518</v>
      </c>
      <c r="CC17" t="s">
        <v>58</v>
      </c>
      <c r="CD17"/>
      <c r="CE17" s="6">
        <v>200</v>
      </c>
      <c r="CF17" t="s">
        <v>58</v>
      </c>
    </row>
    <row r="18" spans="1:84" s="4" customFormat="1" ht="6" customHeight="1">
      <c r="A18" s="53"/>
      <c r="B18" s="53"/>
      <c r="C18" s="53"/>
      <c r="D18" s="53"/>
      <c r="E18" s="53"/>
      <c r="F18" s="53"/>
      <c r="G18" s="53"/>
      <c r="H18" s="53"/>
      <c r="I18" s="50"/>
      <c r="J18" s="54"/>
      <c r="K18" s="49"/>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CA18" t="s">
        <v>8</v>
      </c>
      <c r="CB18" s="6">
        <v>227</v>
      </c>
      <c r="CC18" t="s">
        <v>58</v>
      </c>
      <c r="CD18"/>
      <c r="CE18" s="6">
        <v>200</v>
      </c>
      <c r="CF18" t="s">
        <v>58</v>
      </c>
    </row>
    <row r="19" spans="1:84" s="4" customFormat="1">
      <c r="A19" s="356" t="s">
        <v>134</v>
      </c>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8"/>
      <c r="CA19" t="s">
        <v>9</v>
      </c>
      <c r="CB19" s="6">
        <v>508</v>
      </c>
      <c r="CC19" t="s">
        <v>58</v>
      </c>
      <c r="CD19"/>
      <c r="CE19" s="6">
        <v>200</v>
      </c>
      <c r="CF19" t="s">
        <v>58</v>
      </c>
    </row>
    <row r="20" spans="1:84" s="4" customFormat="1" ht="3" customHeight="1" thickBot="1">
      <c r="A20" s="53"/>
      <c r="B20" s="53"/>
      <c r="C20" s="53"/>
      <c r="D20" s="53"/>
      <c r="E20" s="53"/>
      <c r="F20" s="53"/>
      <c r="G20" s="53"/>
      <c r="H20" s="53"/>
      <c r="I20" s="50"/>
      <c r="J20" s="54"/>
      <c r="K20" s="49"/>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CA20" t="s">
        <v>10</v>
      </c>
      <c r="CB20" s="6">
        <v>204</v>
      </c>
      <c r="CC20" t="s">
        <v>58</v>
      </c>
      <c r="CD20"/>
      <c r="CE20" s="6">
        <v>200</v>
      </c>
      <c r="CF20" t="s">
        <v>58</v>
      </c>
    </row>
    <row r="21" spans="1:84" s="4" customFormat="1" ht="19.5" customHeight="1" thickBot="1">
      <c r="A21" s="55" t="s">
        <v>49</v>
      </c>
      <c r="B21" s="53"/>
      <c r="C21" s="53"/>
      <c r="D21" s="53"/>
      <c r="E21" s="53"/>
      <c r="F21" s="53"/>
      <c r="G21" s="53"/>
      <c r="H21" s="53"/>
      <c r="I21" s="111"/>
      <c r="J21" s="54"/>
      <c r="K21" s="49"/>
      <c r="L21" s="51"/>
      <c r="M21" s="51"/>
      <c r="N21" s="51"/>
      <c r="O21" s="51"/>
      <c r="P21" s="51"/>
      <c r="Q21" s="51"/>
      <c r="R21" s="51"/>
      <c r="S21" s="51"/>
      <c r="T21" s="51"/>
      <c r="U21" s="51"/>
      <c r="V21" s="51"/>
      <c r="W21" s="51"/>
      <c r="X21" s="51"/>
      <c r="Y21" s="51"/>
      <c r="Z21" s="51"/>
      <c r="AA21" s="51"/>
      <c r="AB21" s="51"/>
      <c r="AC21" s="51"/>
      <c r="AD21" s="51"/>
      <c r="AE21" s="261" t="s">
        <v>154</v>
      </c>
      <c r="AF21" s="262"/>
      <c r="AG21" s="262"/>
      <c r="AH21" s="263"/>
      <c r="AI21" s="322">
        <f>(20*M22+5*V22)*10+AE22</f>
        <v>0</v>
      </c>
      <c r="AJ21" s="323"/>
      <c r="AK21" s="323"/>
      <c r="AL21" s="320" t="s">
        <v>39</v>
      </c>
      <c r="AM21" s="321"/>
      <c r="CA21" t="s">
        <v>11</v>
      </c>
      <c r="CB21" s="6">
        <v>148</v>
      </c>
      <c r="CC21" t="s">
        <v>58</v>
      </c>
      <c r="CD21"/>
      <c r="CE21" s="6">
        <v>200</v>
      </c>
      <c r="CF21" t="s">
        <v>58</v>
      </c>
    </row>
    <row r="22" spans="1:84" s="4" customFormat="1" ht="19.5" customHeight="1">
      <c r="A22" s="202" t="s">
        <v>54</v>
      </c>
      <c r="B22" s="21"/>
      <c r="C22" s="22"/>
      <c r="D22" s="22"/>
      <c r="E22" s="22"/>
      <c r="F22" s="22"/>
      <c r="G22" s="23"/>
      <c r="H22" s="341" t="s">
        <v>55</v>
      </c>
      <c r="I22" s="342"/>
      <c r="J22" s="342"/>
      <c r="K22" s="342"/>
      <c r="L22" s="343"/>
      <c r="M22" s="344"/>
      <c r="N22" s="344"/>
      <c r="O22" s="344"/>
      <c r="P22" s="16" t="s">
        <v>42</v>
      </c>
      <c r="Q22" s="295" t="s">
        <v>139</v>
      </c>
      <c r="R22" s="296"/>
      <c r="S22" s="296"/>
      <c r="T22" s="296"/>
      <c r="U22" s="297"/>
      <c r="V22" s="344"/>
      <c r="W22" s="344"/>
      <c r="X22" s="344"/>
      <c r="Y22" s="63" t="s">
        <v>42</v>
      </c>
      <c r="Z22" s="196" t="s">
        <v>101</v>
      </c>
      <c r="AA22" s="197"/>
      <c r="AB22" s="197"/>
      <c r="AC22" s="197"/>
      <c r="AD22" s="198"/>
      <c r="AE22" s="392"/>
      <c r="AF22" s="393"/>
      <c r="AG22" s="393"/>
      <c r="AH22" s="114" t="s">
        <v>102</v>
      </c>
      <c r="AI22" s="114"/>
      <c r="AJ22" s="112"/>
      <c r="AK22" s="44"/>
      <c r="AL22" s="44"/>
      <c r="AM22" s="47"/>
      <c r="AO22" s="4">
        <f>IF(M22=0,,"有")</f>
        <v>0</v>
      </c>
      <c r="CA22" t="s">
        <v>12</v>
      </c>
      <c r="CB22" s="6">
        <v>148</v>
      </c>
      <c r="CC22" t="s">
        <v>58</v>
      </c>
      <c r="CD22"/>
      <c r="CE22" s="6">
        <v>200</v>
      </c>
      <c r="CF22" t="s">
        <v>58</v>
      </c>
    </row>
    <row r="23" spans="1:84" s="4" customFormat="1" ht="6" customHeight="1" thickBot="1">
      <c r="A23" s="53"/>
      <c r="B23" s="53"/>
      <c r="C23" s="53"/>
      <c r="D23" s="53"/>
      <c r="E23" s="53"/>
      <c r="F23" s="53"/>
      <c r="G23" s="53"/>
      <c r="H23" s="53"/>
      <c r="I23" s="50"/>
      <c r="J23" s="54"/>
      <c r="K23" s="49"/>
      <c r="L23" s="51"/>
      <c r="M23" s="51"/>
      <c r="N23" s="51"/>
      <c r="O23" s="51"/>
      <c r="P23" s="51"/>
      <c r="Q23" s="51"/>
      <c r="R23" s="51"/>
      <c r="S23" s="51"/>
      <c r="T23" s="51"/>
      <c r="U23" s="51"/>
      <c r="V23" s="51"/>
      <c r="W23" s="51"/>
      <c r="X23" s="199"/>
      <c r="Y23" s="199"/>
      <c r="Z23" s="199"/>
      <c r="AA23" s="199"/>
      <c r="AB23" s="199"/>
      <c r="AC23" s="199"/>
      <c r="AD23" s="41"/>
      <c r="AE23" s="51"/>
      <c r="AF23" s="51"/>
      <c r="AG23" s="51"/>
      <c r="AH23" s="51"/>
      <c r="AI23" s="51"/>
      <c r="AJ23" s="51"/>
      <c r="AK23" s="51"/>
      <c r="AL23" s="51"/>
      <c r="AM23" s="51"/>
      <c r="CA23" s="12" t="s">
        <v>47</v>
      </c>
      <c r="CB23" s="6">
        <v>33</v>
      </c>
      <c r="CC23" t="s">
        <v>58</v>
      </c>
      <c r="CD23"/>
      <c r="CE23" s="6">
        <v>200</v>
      </c>
      <c r="CF23" t="s">
        <v>58</v>
      </c>
    </row>
    <row r="24" spans="1:84" ht="19.5" customHeight="1" thickBot="1">
      <c r="A24" s="56" t="s">
        <v>64</v>
      </c>
      <c r="B24" s="53"/>
      <c r="C24" s="168"/>
      <c r="D24" s="53"/>
      <c r="E24" s="57"/>
      <c r="F24" s="53"/>
      <c r="G24" s="53"/>
      <c r="H24" s="53"/>
      <c r="I24" s="53"/>
      <c r="J24" s="58"/>
      <c r="K24" s="58"/>
      <c r="L24" s="58"/>
      <c r="M24" s="58"/>
      <c r="N24" s="58"/>
      <c r="O24" s="59"/>
      <c r="P24" s="60"/>
      <c r="Q24" s="61"/>
      <c r="R24" s="61"/>
      <c r="S24" s="58"/>
      <c r="T24" s="54"/>
      <c r="U24" s="58"/>
      <c r="V24" s="58"/>
      <c r="W24" s="168"/>
      <c r="X24" s="264" t="s">
        <v>90</v>
      </c>
      <c r="Y24" s="265"/>
      <c r="Z24" s="265"/>
      <c r="AA24" s="265"/>
      <c r="AB24" s="265"/>
      <c r="AC24" s="266"/>
      <c r="AD24" s="261" t="s">
        <v>155</v>
      </c>
      <c r="AE24" s="262"/>
      <c r="AF24" s="262"/>
      <c r="AG24" s="262"/>
      <c r="AH24" s="263"/>
      <c r="AI24" s="354">
        <f>MIN(X25,ROUNDDOWN(H37/1000,0))</f>
        <v>0</v>
      </c>
      <c r="AJ24" s="355"/>
      <c r="AK24" s="355"/>
      <c r="AL24" s="320" t="s">
        <v>39</v>
      </c>
      <c r="AM24" s="321"/>
      <c r="CA24" t="s">
        <v>13</v>
      </c>
      <c r="CB24" s="6">
        <v>475</v>
      </c>
      <c r="CC24" t="s">
        <v>58</v>
      </c>
      <c r="CD24"/>
      <c r="CE24" s="6">
        <v>200</v>
      </c>
      <c r="CF24" t="s">
        <v>58</v>
      </c>
    </row>
    <row r="25" spans="1:84" ht="13.8" thickBot="1">
      <c r="A25" s="56"/>
      <c r="B25" s="53"/>
      <c r="C25" s="168"/>
      <c r="D25" s="53"/>
      <c r="E25" s="57"/>
      <c r="F25" s="53"/>
      <c r="G25" s="53"/>
      <c r="H25" s="53"/>
      <c r="I25" s="53"/>
      <c r="J25" s="58"/>
      <c r="K25" s="58"/>
      <c r="L25" s="58"/>
      <c r="M25" s="58"/>
      <c r="N25" s="58"/>
      <c r="O25" s="59"/>
      <c r="P25" s="60"/>
      <c r="Q25" s="61"/>
      <c r="R25" s="61"/>
      <c r="S25" s="58"/>
      <c r="T25" s="54"/>
      <c r="U25" s="58"/>
      <c r="V25" s="58"/>
      <c r="W25" s="62"/>
      <c r="X25" s="271" t="str">
        <f>IFERROR(VLOOKUP(H10,個票11!CA5:CB39,2,FALSE),"")</f>
        <v/>
      </c>
      <c r="Y25" s="272"/>
      <c r="Z25" s="272"/>
      <c r="AA25" s="272"/>
      <c r="AB25" s="267" t="s">
        <v>39</v>
      </c>
      <c r="AC25" s="268"/>
      <c r="AD25" s="162"/>
      <c r="AE25" s="163"/>
      <c r="AF25" s="163"/>
      <c r="AG25" s="163"/>
      <c r="AH25" s="164"/>
      <c r="AI25" s="394"/>
      <c r="AJ25" s="394"/>
      <c r="AK25" s="394"/>
      <c r="AL25" s="387"/>
      <c r="AM25" s="388"/>
      <c r="AV25" s="4"/>
      <c r="AX25" s="134" t="str">
        <f>IF(X25&gt;=AI26,"○","！（補助上限額を超過しています）")</f>
        <v>○</v>
      </c>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6"/>
      <c r="CA25" t="s">
        <v>14</v>
      </c>
      <c r="CB25" s="6">
        <v>638</v>
      </c>
      <c r="CC25" t="s">
        <v>58</v>
      </c>
      <c r="CD25"/>
      <c r="CE25" s="6">
        <v>200</v>
      </c>
      <c r="CF25" t="s">
        <v>58</v>
      </c>
    </row>
    <row r="26" spans="1:84" ht="15" customHeight="1">
      <c r="A26" s="168" t="s">
        <v>79</v>
      </c>
      <c r="B26" s="53"/>
      <c r="C26" s="168"/>
      <c r="D26" s="53"/>
      <c r="E26" s="57"/>
      <c r="F26" s="53"/>
      <c r="G26" s="53"/>
      <c r="H26" s="53"/>
      <c r="I26" s="53"/>
      <c r="J26" s="58"/>
      <c r="K26" s="58"/>
      <c r="L26" s="58"/>
      <c r="M26" s="58"/>
      <c r="N26" s="58"/>
      <c r="O26" s="59"/>
      <c r="P26" s="60"/>
      <c r="Q26" s="61"/>
      <c r="R26" s="61"/>
      <c r="S26" s="58"/>
      <c r="T26" s="54"/>
      <c r="U26" s="58"/>
      <c r="V26" s="58"/>
      <c r="W26" s="62"/>
      <c r="X26" s="273"/>
      <c r="Y26" s="274"/>
      <c r="Z26" s="274"/>
      <c r="AA26" s="274"/>
      <c r="AB26" s="269"/>
      <c r="AC26" s="270"/>
      <c r="AD26" s="165"/>
      <c r="AE26" s="166"/>
      <c r="AF26" s="166"/>
      <c r="AG26" s="166"/>
      <c r="AH26" s="167"/>
      <c r="AI26" s="389">
        <f>SUM(AI24:AK25)</f>
        <v>0</v>
      </c>
      <c r="AJ26" s="389"/>
      <c r="AK26" s="389"/>
      <c r="AL26" s="390"/>
      <c r="AM26" s="391"/>
      <c r="CA26" t="s">
        <v>15</v>
      </c>
      <c r="CB26" s="6">
        <f>CD26*個票11!$AC$10</f>
        <v>0</v>
      </c>
      <c r="CC26" t="s">
        <v>59</v>
      </c>
      <c r="CD26" s="6">
        <v>38</v>
      </c>
      <c r="CE26" s="6" t="s">
        <v>61</v>
      </c>
      <c r="CF26" s="6"/>
    </row>
    <row r="27" spans="1:84" ht="15" customHeight="1">
      <c r="A27" s="281" t="s">
        <v>80</v>
      </c>
      <c r="B27" s="282"/>
      <c r="C27" s="282"/>
      <c r="D27" s="282"/>
      <c r="E27" s="282"/>
      <c r="F27" s="282"/>
      <c r="G27" s="283"/>
      <c r="H27" s="282" t="s">
        <v>158</v>
      </c>
      <c r="I27" s="282"/>
      <c r="J27" s="282"/>
      <c r="K27" s="282"/>
      <c r="L27" s="282"/>
      <c r="M27" s="281" t="s">
        <v>23</v>
      </c>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CA27" t="s">
        <v>16</v>
      </c>
      <c r="CB27" s="6">
        <f>CD27*個票11!$AC$10</f>
        <v>0</v>
      </c>
      <c r="CC27" t="s">
        <v>59</v>
      </c>
      <c r="CD27" s="6">
        <v>40</v>
      </c>
      <c r="CE27" s="6" t="s">
        <v>61</v>
      </c>
      <c r="CF27" s="6"/>
    </row>
    <row r="28" spans="1:84" ht="15" customHeight="1">
      <c r="A28" s="106" t="s">
        <v>81</v>
      </c>
      <c r="B28" s="107"/>
      <c r="C28" s="107"/>
      <c r="D28" s="107"/>
      <c r="E28" s="108"/>
      <c r="F28" s="108"/>
      <c r="G28" s="109"/>
      <c r="H28" s="294"/>
      <c r="I28" s="294"/>
      <c r="J28" s="294"/>
      <c r="K28" s="294"/>
      <c r="L28" s="294"/>
      <c r="M28" s="284"/>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6"/>
      <c r="CA28" t="s">
        <v>17</v>
      </c>
      <c r="CB28" s="6">
        <f>CD28*個票11!$AC$10</f>
        <v>0</v>
      </c>
      <c r="CC28" t="s">
        <v>59</v>
      </c>
      <c r="CD28" s="6">
        <v>38</v>
      </c>
      <c r="CE28" s="6" t="s">
        <v>61</v>
      </c>
      <c r="CF28" s="6"/>
    </row>
    <row r="29" spans="1:84" ht="15" customHeight="1">
      <c r="A29" s="64" t="s">
        <v>82</v>
      </c>
      <c r="B29" s="65"/>
      <c r="C29" s="65"/>
      <c r="D29" s="65"/>
      <c r="E29" s="66"/>
      <c r="F29" s="66"/>
      <c r="G29" s="67"/>
      <c r="H29" s="293"/>
      <c r="I29" s="293"/>
      <c r="J29" s="293"/>
      <c r="K29" s="293"/>
      <c r="L29" s="293"/>
      <c r="M29" s="287"/>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9"/>
      <c r="CA29" t="s">
        <v>18</v>
      </c>
      <c r="CB29" s="6">
        <f>CD29*個票11!$AC$10</f>
        <v>0</v>
      </c>
      <c r="CC29" t="s">
        <v>59</v>
      </c>
      <c r="CD29" s="6">
        <v>48</v>
      </c>
      <c r="CE29" s="6" t="s">
        <v>61</v>
      </c>
      <c r="CF29" s="6"/>
    </row>
    <row r="30" spans="1:84" ht="15" customHeight="1">
      <c r="A30" s="64" t="s">
        <v>83</v>
      </c>
      <c r="B30" s="65"/>
      <c r="C30" s="65"/>
      <c r="D30" s="65"/>
      <c r="E30" s="66"/>
      <c r="F30" s="66"/>
      <c r="G30" s="67"/>
      <c r="H30" s="293"/>
      <c r="I30" s="293"/>
      <c r="J30" s="293"/>
      <c r="K30" s="293"/>
      <c r="L30" s="293"/>
      <c r="M30" s="287"/>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9"/>
      <c r="CA30" t="s">
        <v>19</v>
      </c>
      <c r="CB30" s="6">
        <f>CD30*個票11!$AC$10</f>
        <v>0</v>
      </c>
      <c r="CC30" t="s">
        <v>59</v>
      </c>
      <c r="CD30" s="6">
        <v>43</v>
      </c>
      <c r="CE30" s="6" t="s">
        <v>61</v>
      </c>
      <c r="CF30" s="6"/>
    </row>
    <row r="31" spans="1:84" ht="15" customHeight="1">
      <c r="A31" s="64" t="s">
        <v>84</v>
      </c>
      <c r="B31" s="65"/>
      <c r="C31" s="65"/>
      <c r="D31" s="65"/>
      <c r="E31" s="66"/>
      <c r="F31" s="66"/>
      <c r="G31" s="67"/>
      <c r="H31" s="293"/>
      <c r="I31" s="293"/>
      <c r="J31" s="293"/>
      <c r="K31" s="293"/>
      <c r="L31" s="293"/>
      <c r="M31" s="287"/>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9"/>
      <c r="CA31" t="s">
        <v>20</v>
      </c>
      <c r="CB31" s="6">
        <f>CD31*個票11!$AC$10</f>
        <v>0</v>
      </c>
      <c r="CC31" t="s">
        <v>59</v>
      </c>
      <c r="CD31" s="6">
        <v>36</v>
      </c>
      <c r="CE31" s="6" t="s">
        <v>61</v>
      </c>
      <c r="CF31" s="6"/>
    </row>
    <row r="32" spans="1:84" ht="15" customHeight="1">
      <c r="A32" s="64" t="s">
        <v>85</v>
      </c>
      <c r="B32" s="65"/>
      <c r="C32" s="65"/>
      <c r="D32" s="65"/>
      <c r="E32" s="66"/>
      <c r="F32" s="66"/>
      <c r="G32" s="67"/>
      <c r="H32" s="293"/>
      <c r="I32" s="293"/>
      <c r="J32" s="293"/>
      <c r="K32" s="293"/>
      <c r="L32" s="293"/>
      <c r="M32" s="287"/>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9"/>
      <c r="CA32" t="s">
        <v>31</v>
      </c>
      <c r="CB32" s="6">
        <f>CD32*個票11!$AC$10</f>
        <v>0</v>
      </c>
      <c r="CC32" t="s">
        <v>59</v>
      </c>
      <c r="CD32" s="6">
        <v>37</v>
      </c>
      <c r="CE32" s="6" t="s">
        <v>61</v>
      </c>
      <c r="CF32" s="6"/>
    </row>
    <row r="33" spans="1:84" ht="15" customHeight="1">
      <c r="A33" s="64" t="s">
        <v>86</v>
      </c>
      <c r="B33" s="65"/>
      <c r="C33" s="65"/>
      <c r="D33" s="65"/>
      <c r="E33" s="66"/>
      <c r="F33" s="66"/>
      <c r="G33" s="67"/>
      <c r="H33" s="293"/>
      <c r="I33" s="293"/>
      <c r="J33" s="293"/>
      <c r="K33" s="293"/>
      <c r="L33" s="293"/>
      <c r="M33" s="287"/>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9"/>
      <c r="AV33" s="4"/>
      <c r="CA33" t="s">
        <v>32</v>
      </c>
      <c r="CB33" s="6">
        <f>CD33*個票11!$AC$10</f>
        <v>0</v>
      </c>
      <c r="CC33" t="s">
        <v>59</v>
      </c>
      <c r="CD33" s="6">
        <v>35</v>
      </c>
      <c r="CE33" s="6" t="s">
        <v>61</v>
      </c>
      <c r="CF33" s="6"/>
    </row>
    <row r="34" spans="1:84" ht="15" customHeight="1">
      <c r="A34" s="64" t="s">
        <v>87</v>
      </c>
      <c r="B34" s="65"/>
      <c r="C34" s="65"/>
      <c r="D34" s="65"/>
      <c r="E34" s="66"/>
      <c r="F34" s="66"/>
      <c r="G34" s="67"/>
      <c r="H34" s="293"/>
      <c r="I34" s="293"/>
      <c r="J34" s="293"/>
      <c r="K34" s="293"/>
      <c r="L34" s="293"/>
      <c r="M34" s="287"/>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9"/>
      <c r="CA34" t="s">
        <v>33</v>
      </c>
      <c r="CB34" s="6">
        <f>CD34*個票11!$AC$10</f>
        <v>0</v>
      </c>
      <c r="CC34" t="s">
        <v>59</v>
      </c>
      <c r="CD34" s="6">
        <v>37</v>
      </c>
      <c r="CE34" s="6" t="s">
        <v>61</v>
      </c>
      <c r="CF34" s="6"/>
    </row>
    <row r="35" spans="1:84" ht="15" customHeight="1">
      <c r="A35" s="64" t="s">
        <v>88</v>
      </c>
      <c r="B35" s="68"/>
      <c r="C35" s="68"/>
      <c r="D35" s="68"/>
      <c r="E35" s="68"/>
      <c r="F35" s="68"/>
      <c r="G35" s="69"/>
      <c r="H35" s="293"/>
      <c r="I35" s="293"/>
      <c r="J35" s="293"/>
      <c r="K35" s="293"/>
      <c r="L35" s="293"/>
      <c r="M35" s="287"/>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9"/>
      <c r="CA35" t="s">
        <v>34</v>
      </c>
      <c r="CB35" s="6">
        <f>CD35*個票11!$AC$10</f>
        <v>0</v>
      </c>
      <c r="CC35" t="s">
        <v>59</v>
      </c>
      <c r="CD35" s="6">
        <v>35</v>
      </c>
      <c r="CE35" s="6" t="s">
        <v>61</v>
      </c>
      <c r="CF35" s="6"/>
    </row>
    <row r="36" spans="1:84" ht="15" customHeight="1">
      <c r="A36" s="70" t="s">
        <v>89</v>
      </c>
      <c r="B36" s="71"/>
      <c r="C36" s="71"/>
      <c r="D36" s="71"/>
      <c r="E36" s="72"/>
      <c r="F36" s="72"/>
      <c r="G36" s="73"/>
      <c r="H36" s="280"/>
      <c r="I36" s="280"/>
      <c r="J36" s="280"/>
      <c r="K36" s="280"/>
      <c r="L36" s="280"/>
      <c r="M36" s="290"/>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2"/>
      <c r="CA36" t="s">
        <v>35</v>
      </c>
      <c r="CB36" s="6">
        <f>CD36*個票11!$AC$10</f>
        <v>0</v>
      </c>
      <c r="CC36" t="s">
        <v>59</v>
      </c>
      <c r="CD36" s="6">
        <v>37</v>
      </c>
      <c r="CE36" s="6" t="s">
        <v>61</v>
      </c>
      <c r="CF36" s="6"/>
    </row>
    <row r="37" spans="1:84" ht="15" customHeight="1">
      <c r="A37" s="74" t="s">
        <v>46</v>
      </c>
      <c r="B37" s="75"/>
      <c r="C37" s="75"/>
      <c r="D37" s="75"/>
      <c r="E37" s="75"/>
      <c r="F37" s="75"/>
      <c r="G37" s="76"/>
      <c r="H37" s="275">
        <f>SUM(H28:L36)</f>
        <v>0</v>
      </c>
      <c r="I37" s="275"/>
      <c r="J37" s="275"/>
      <c r="K37" s="275"/>
      <c r="L37" s="276"/>
      <c r="M37" s="277"/>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9"/>
      <c r="CA37" t="s">
        <v>36</v>
      </c>
      <c r="CB37" s="6">
        <f>CD37*個票11!$AC$10</f>
        <v>0</v>
      </c>
      <c r="CC37" t="s">
        <v>59</v>
      </c>
      <c r="CD37" s="6">
        <v>35</v>
      </c>
      <c r="CE37" s="6" t="s">
        <v>61</v>
      </c>
      <c r="CF37" s="6"/>
    </row>
    <row r="38" spans="1:84" ht="6" customHeight="1" thickBot="1">
      <c r="A38" s="77"/>
      <c r="B38" s="77"/>
      <c r="C38" s="77"/>
      <c r="D38" s="77"/>
      <c r="E38" s="78"/>
      <c r="F38" s="78"/>
      <c r="G38" s="78"/>
      <c r="H38" s="78"/>
      <c r="I38" s="78"/>
      <c r="J38" s="79"/>
      <c r="K38" s="79"/>
      <c r="L38" s="79"/>
      <c r="M38" s="79"/>
      <c r="N38" s="79"/>
      <c r="O38" s="80"/>
      <c r="P38" s="80"/>
      <c r="Q38" s="80"/>
      <c r="R38" s="80"/>
      <c r="S38" s="80"/>
      <c r="T38" s="80"/>
      <c r="U38" s="80"/>
      <c r="V38" s="80"/>
      <c r="W38" s="80"/>
      <c r="X38" s="80"/>
      <c r="Y38" s="80"/>
      <c r="Z38" s="80"/>
      <c r="AA38" s="80"/>
      <c r="AB38" s="80"/>
      <c r="AC38" s="80"/>
      <c r="AD38" s="80"/>
      <c r="AE38" s="80"/>
      <c r="AF38" s="80"/>
      <c r="AG38" s="80"/>
      <c r="AH38" s="88"/>
      <c r="AI38" s="80"/>
      <c r="AJ38" s="80"/>
      <c r="AK38" s="80"/>
      <c r="AL38" s="80"/>
      <c r="AM38" s="80"/>
      <c r="CA38" t="s">
        <v>37</v>
      </c>
      <c r="CB38" s="6">
        <f>CD38*個票11!$AC$10</f>
        <v>0</v>
      </c>
      <c r="CC38" t="s">
        <v>59</v>
      </c>
      <c r="CD38" s="6">
        <v>37</v>
      </c>
      <c r="CE38" s="6" t="s">
        <v>61</v>
      </c>
      <c r="CF38" s="6"/>
    </row>
    <row r="39" spans="1:84" s="4" customFormat="1" ht="19.5" customHeight="1" thickBot="1">
      <c r="A39" s="55" t="s">
        <v>66</v>
      </c>
      <c r="B39" s="53"/>
      <c r="C39" s="53"/>
      <c r="D39" s="53"/>
      <c r="E39" s="53"/>
      <c r="F39" s="53"/>
      <c r="G39" s="53"/>
      <c r="H39" s="53"/>
      <c r="I39" s="50"/>
      <c r="J39" s="54"/>
      <c r="K39" s="49"/>
      <c r="L39" s="51"/>
      <c r="M39" s="51"/>
      <c r="N39" s="51"/>
      <c r="O39" s="51"/>
      <c r="P39" s="51"/>
      <c r="Q39" s="51"/>
      <c r="R39" s="51"/>
      <c r="S39" s="51"/>
      <c r="T39" s="51"/>
      <c r="U39" s="51"/>
      <c r="V39" s="51"/>
      <c r="W39" s="51"/>
      <c r="X39" s="51"/>
      <c r="Y39" s="51"/>
      <c r="Z39" s="51"/>
      <c r="AA39" s="51"/>
      <c r="AB39" s="51"/>
      <c r="AC39" s="51"/>
      <c r="AD39" s="51"/>
      <c r="AE39" s="261" t="s">
        <v>157</v>
      </c>
      <c r="AF39" s="262"/>
      <c r="AG39" s="262"/>
      <c r="AH39" s="263"/>
      <c r="AI39" s="329">
        <f>ROUNDDOWN(IFERROR(IF(H10="居宅介護支援事業所",(X42*AI42+X43*AI43+X44*AI44+X45*AI45)/1000,(X40*AI40+X41*AI41)/1000),""),0)</f>
        <v>0</v>
      </c>
      <c r="AJ39" s="330"/>
      <c r="AK39" s="330"/>
      <c r="AL39" s="320" t="s">
        <v>39</v>
      </c>
      <c r="AM39" s="321"/>
      <c r="CA39" t="s">
        <v>38</v>
      </c>
      <c r="CB39" s="6">
        <f>CD39*個票11!$AC$10</f>
        <v>0</v>
      </c>
      <c r="CC39" t="s">
        <v>59</v>
      </c>
      <c r="CD39" s="6">
        <v>35</v>
      </c>
      <c r="CE39" s="6" t="s">
        <v>61</v>
      </c>
      <c r="CF39" s="6"/>
    </row>
    <row r="40" spans="1:84" s="4" customFormat="1" ht="15.75" customHeight="1">
      <c r="A40" s="304" t="s">
        <v>119</v>
      </c>
      <c r="B40" s="305"/>
      <c r="C40" s="305"/>
      <c r="D40" s="305"/>
      <c r="E40" s="305"/>
      <c r="F40" s="305"/>
      <c r="G40" s="305"/>
      <c r="H40" s="305"/>
      <c r="I40" s="305"/>
      <c r="J40" s="306"/>
      <c r="K40" s="196" t="s">
        <v>114</v>
      </c>
      <c r="L40" s="198"/>
      <c r="M40" s="24"/>
      <c r="N40" s="197"/>
      <c r="O40" s="197"/>
      <c r="P40" s="197"/>
      <c r="Q40" s="28"/>
      <c r="R40" s="197"/>
      <c r="S40" s="197"/>
      <c r="T40" s="197"/>
      <c r="U40" s="197"/>
      <c r="V40" s="197"/>
      <c r="W40" s="27"/>
      <c r="X40" s="303">
        <f>IF($H$10="介護予防・生活支援サービス事業の事業者","",1500)</f>
        <v>1500</v>
      </c>
      <c r="Y40" s="303"/>
      <c r="Z40" s="303"/>
      <c r="AA40" s="300" t="s">
        <v>52</v>
      </c>
      <c r="AB40" s="301"/>
      <c r="AC40" s="295" t="s">
        <v>53</v>
      </c>
      <c r="AD40" s="296"/>
      <c r="AE40" s="296"/>
      <c r="AF40" s="296"/>
      <c r="AG40" s="296"/>
      <c r="AH40" s="297"/>
      <c r="AI40" s="298"/>
      <c r="AJ40" s="299"/>
      <c r="AK40" s="299"/>
      <c r="AL40" s="395" t="s">
        <v>42</v>
      </c>
      <c r="AM40" s="396"/>
      <c r="CA40" t="s">
        <v>103</v>
      </c>
      <c r="CB40"/>
      <c r="CC40"/>
      <c r="CD40"/>
      <c r="CE40"/>
      <c r="CF40"/>
    </row>
    <row r="41" spans="1:84" s="4" customFormat="1" ht="15.75" customHeight="1">
      <c r="A41" s="307"/>
      <c r="B41" s="308"/>
      <c r="C41" s="308"/>
      <c r="D41" s="308"/>
      <c r="E41" s="308"/>
      <c r="F41" s="308"/>
      <c r="G41" s="308"/>
      <c r="H41" s="308"/>
      <c r="I41" s="308"/>
      <c r="J41" s="309"/>
      <c r="K41" s="196" t="s">
        <v>115</v>
      </c>
      <c r="L41" s="198"/>
      <c r="M41" s="24"/>
      <c r="N41" s="197"/>
      <c r="O41" s="197"/>
      <c r="P41" s="197"/>
      <c r="Q41" s="28"/>
      <c r="R41" s="197"/>
      <c r="S41" s="197"/>
      <c r="T41" s="197"/>
      <c r="U41" s="197"/>
      <c r="V41" s="197"/>
      <c r="W41" s="27"/>
      <c r="X41" s="303">
        <f>IF($H$10="介護予防・生活支援サービス事業の事業者","",3000)</f>
        <v>3000</v>
      </c>
      <c r="Y41" s="303"/>
      <c r="Z41" s="303"/>
      <c r="AA41" s="300" t="s">
        <v>52</v>
      </c>
      <c r="AB41" s="301"/>
      <c r="AC41" s="295" t="s">
        <v>53</v>
      </c>
      <c r="AD41" s="296"/>
      <c r="AE41" s="296"/>
      <c r="AF41" s="296"/>
      <c r="AG41" s="296"/>
      <c r="AH41" s="297"/>
      <c r="AI41" s="298"/>
      <c r="AJ41" s="299"/>
      <c r="AK41" s="299"/>
      <c r="AL41" s="326" t="s">
        <v>42</v>
      </c>
      <c r="AM41" s="327"/>
    </row>
    <row r="42" spans="1:84" s="4" customFormat="1" ht="15.75" customHeight="1">
      <c r="A42" s="131"/>
      <c r="B42" s="397" t="s">
        <v>116</v>
      </c>
      <c r="C42" s="398"/>
      <c r="D42" s="398"/>
      <c r="E42" s="398"/>
      <c r="F42" s="398"/>
      <c r="G42" s="398"/>
      <c r="H42" s="398"/>
      <c r="I42" s="398"/>
      <c r="J42" s="399"/>
      <c r="K42" s="200" t="s">
        <v>114</v>
      </c>
      <c r="L42" s="200"/>
      <c r="M42" s="129"/>
      <c r="N42" s="129"/>
      <c r="O42" s="130"/>
      <c r="P42" s="130"/>
      <c r="Q42" s="200"/>
      <c r="R42" s="200"/>
      <c r="S42" s="200"/>
      <c r="T42" s="200"/>
      <c r="U42" s="200"/>
      <c r="V42" s="200"/>
      <c r="W42" s="128"/>
      <c r="X42" s="303">
        <f>IF($H$10="介護予防・生活支援サービス事業の事業者","",1500)</f>
        <v>1500</v>
      </c>
      <c r="Y42" s="303"/>
      <c r="Z42" s="303"/>
      <c r="AA42" s="300" t="s">
        <v>52</v>
      </c>
      <c r="AB42" s="301"/>
      <c r="AC42" s="295" t="s">
        <v>53</v>
      </c>
      <c r="AD42" s="296"/>
      <c r="AE42" s="296"/>
      <c r="AF42" s="296"/>
      <c r="AG42" s="296"/>
      <c r="AH42" s="297"/>
      <c r="AI42" s="298"/>
      <c r="AJ42" s="299"/>
      <c r="AK42" s="299"/>
      <c r="AL42" s="324" t="s">
        <v>42</v>
      </c>
      <c r="AM42" s="325"/>
    </row>
    <row r="43" spans="1:84" s="4" customFormat="1" ht="15.75" customHeight="1">
      <c r="A43" s="126"/>
      <c r="B43" s="400"/>
      <c r="C43" s="401"/>
      <c r="D43" s="401"/>
      <c r="E43" s="401"/>
      <c r="F43" s="401"/>
      <c r="G43" s="401"/>
      <c r="H43" s="401"/>
      <c r="I43" s="401"/>
      <c r="J43" s="402"/>
      <c r="K43" s="26" t="s">
        <v>117</v>
      </c>
      <c r="L43" s="26"/>
      <c r="M43" s="26"/>
      <c r="N43" s="26"/>
      <c r="O43" s="18"/>
      <c r="P43" s="18"/>
      <c r="Q43" s="17"/>
      <c r="R43" s="17"/>
      <c r="S43" s="17"/>
      <c r="T43" s="17"/>
      <c r="U43" s="17"/>
      <c r="V43" s="17"/>
      <c r="W43" s="19"/>
      <c r="X43" s="303">
        <f>IF($H$10="介護予防・生活支援サービス事業の事業者","",4500)</f>
        <v>4500</v>
      </c>
      <c r="Y43" s="303"/>
      <c r="Z43" s="303"/>
      <c r="AA43" s="300" t="s">
        <v>52</v>
      </c>
      <c r="AB43" s="301"/>
      <c r="AC43" s="295" t="s">
        <v>53</v>
      </c>
      <c r="AD43" s="296"/>
      <c r="AE43" s="296"/>
      <c r="AF43" s="296"/>
      <c r="AG43" s="296"/>
      <c r="AH43" s="297"/>
      <c r="AI43" s="298"/>
      <c r="AJ43" s="299"/>
      <c r="AK43" s="299"/>
      <c r="AL43" s="324" t="s">
        <v>42</v>
      </c>
      <c r="AM43" s="325"/>
    </row>
    <row r="44" spans="1:84" s="4" customFormat="1" ht="15.75" customHeight="1">
      <c r="A44" s="126"/>
      <c r="B44" s="400"/>
      <c r="C44" s="401"/>
      <c r="D44" s="401"/>
      <c r="E44" s="401"/>
      <c r="F44" s="401"/>
      <c r="G44" s="401"/>
      <c r="H44" s="401"/>
      <c r="I44" s="401"/>
      <c r="J44" s="402"/>
      <c r="K44" s="25" t="s">
        <v>115</v>
      </c>
      <c r="L44" s="25"/>
      <c r="M44" s="25"/>
      <c r="N44" s="25"/>
      <c r="O44" s="28"/>
      <c r="P44" s="28"/>
      <c r="Q44" s="197"/>
      <c r="R44" s="197"/>
      <c r="S44" s="197"/>
      <c r="T44" s="197"/>
      <c r="U44" s="197"/>
      <c r="V44" s="197"/>
      <c r="W44" s="27"/>
      <c r="X44" s="303">
        <f>IF($H$10="介護予防・生活支援サービス事業の事業者","",3000)</f>
        <v>3000</v>
      </c>
      <c r="Y44" s="303"/>
      <c r="Z44" s="303"/>
      <c r="AA44" s="300" t="s">
        <v>52</v>
      </c>
      <c r="AB44" s="301"/>
      <c r="AC44" s="295" t="s">
        <v>53</v>
      </c>
      <c r="AD44" s="296"/>
      <c r="AE44" s="296"/>
      <c r="AF44" s="296"/>
      <c r="AG44" s="296"/>
      <c r="AH44" s="297"/>
      <c r="AI44" s="298"/>
      <c r="AJ44" s="299"/>
      <c r="AK44" s="299"/>
      <c r="AL44" s="324" t="s">
        <v>42</v>
      </c>
      <c r="AM44" s="325"/>
    </row>
    <row r="45" spans="1:84" s="4" customFormat="1" ht="15.75" customHeight="1">
      <c r="A45" s="127"/>
      <c r="B45" s="403"/>
      <c r="C45" s="404"/>
      <c r="D45" s="404"/>
      <c r="E45" s="404"/>
      <c r="F45" s="404"/>
      <c r="G45" s="404"/>
      <c r="H45" s="404"/>
      <c r="I45" s="404"/>
      <c r="J45" s="405"/>
      <c r="K45" s="25" t="s">
        <v>118</v>
      </c>
      <c r="L45" s="25"/>
      <c r="M45" s="25"/>
      <c r="N45" s="25"/>
      <c r="O45" s="28"/>
      <c r="P45" s="28"/>
      <c r="Q45" s="197"/>
      <c r="R45" s="197"/>
      <c r="S45" s="197"/>
      <c r="T45" s="197"/>
      <c r="U45" s="197"/>
      <c r="V45" s="197"/>
      <c r="W45" s="27"/>
      <c r="X45" s="303">
        <f>IF($H$10="介護予防・生活支援サービス事業の事業者","",6000)</f>
        <v>6000</v>
      </c>
      <c r="Y45" s="303"/>
      <c r="Z45" s="303"/>
      <c r="AA45" s="300" t="s">
        <v>52</v>
      </c>
      <c r="AB45" s="301"/>
      <c r="AC45" s="295" t="s">
        <v>53</v>
      </c>
      <c r="AD45" s="296"/>
      <c r="AE45" s="296"/>
      <c r="AF45" s="296"/>
      <c r="AG45" s="296"/>
      <c r="AH45" s="297"/>
      <c r="AI45" s="298"/>
      <c r="AJ45" s="299"/>
      <c r="AK45" s="299"/>
      <c r="AL45" s="324" t="s">
        <v>42</v>
      </c>
      <c r="AM45" s="325"/>
    </row>
    <row r="46" spans="1:84" s="4" customFormat="1" ht="6" customHeight="1" thickBot="1">
      <c r="A46" s="53"/>
      <c r="B46" s="53"/>
      <c r="C46" s="53"/>
      <c r="D46" s="53"/>
      <c r="E46" s="53"/>
      <c r="F46" s="53"/>
      <c r="G46" s="53"/>
      <c r="H46" s="53"/>
      <c r="I46" s="50"/>
      <c r="J46" s="54"/>
      <c r="K46" s="49"/>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row>
    <row r="47" spans="1:84" s="4" customFormat="1" ht="19.5" customHeight="1" thickBot="1">
      <c r="A47" s="55" t="s">
        <v>67</v>
      </c>
      <c r="B47" s="49"/>
      <c r="C47" s="53"/>
      <c r="D47" s="53"/>
      <c r="E47" s="53"/>
      <c r="F47" s="53"/>
      <c r="G47" s="53"/>
      <c r="H47" s="53"/>
      <c r="I47" s="50"/>
      <c r="J47" s="54"/>
      <c r="K47" s="49"/>
      <c r="L47" s="51"/>
      <c r="M47" s="51"/>
      <c r="N47" s="51"/>
      <c r="O47" s="52"/>
      <c r="P47" s="52"/>
      <c r="Q47" s="52"/>
      <c r="R47" s="52"/>
      <c r="S47" s="52"/>
      <c r="T47" s="81"/>
      <c r="U47" s="81"/>
      <c r="V47" s="81"/>
      <c r="W47" s="81"/>
      <c r="X47" s="264" t="s">
        <v>90</v>
      </c>
      <c r="Y47" s="265"/>
      <c r="Z47" s="265"/>
      <c r="AA47" s="265"/>
      <c r="AB47" s="265"/>
      <c r="AC47" s="266"/>
      <c r="AD47" s="261" t="s">
        <v>156</v>
      </c>
      <c r="AE47" s="262"/>
      <c r="AF47" s="262"/>
      <c r="AG47" s="262"/>
      <c r="AH47" s="263"/>
      <c r="AI47" s="322">
        <f>MIN(X48,ROUNDDOWN(H60/1000,0))</f>
        <v>0</v>
      </c>
      <c r="AJ47" s="323"/>
      <c r="AK47" s="323"/>
      <c r="AL47" s="320" t="s">
        <v>39</v>
      </c>
      <c r="AM47" s="321"/>
    </row>
    <row r="48" spans="1:84" s="4" customFormat="1" ht="13.8" thickBot="1">
      <c r="A48" s="52"/>
      <c r="B48" s="53"/>
      <c r="C48" s="53"/>
      <c r="D48" s="53"/>
      <c r="E48" s="53"/>
      <c r="F48" s="53"/>
      <c r="G48" s="53"/>
      <c r="H48" s="53"/>
      <c r="I48" s="53"/>
      <c r="J48" s="53"/>
      <c r="K48" s="53"/>
      <c r="L48" s="53"/>
      <c r="M48" s="53"/>
      <c r="N48" s="53"/>
      <c r="O48" s="53"/>
      <c r="P48" s="53"/>
      <c r="Q48" s="53"/>
      <c r="R48" s="53"/>
      <c r="S48" s="53"/>
      <c r="T48" s="53"/>
      <c r="U48" s="53"/>
      <c r="V48" s="53"/>
      <c r="W48" s="53"/>
      <c r="X48" s="310" t="str">
        <f>IFERROR(VLOOKUP(H10,個票11!CA5:CE39,5,FALSE),"")</f>
        <v/>
      </c>
      <c r="Y48" s="311"/>
      <c r="Z48" s="311"/>
      <c r="AA48" s="311"/>
      <c r="AB48" s="331" t="s">
        <v>39</v>
      </c>
      <c r="AC48" s="332"/>
      <c r="AD48" s="156"/>
      <c r="AE48" s="157"/>
      <c r="AF48" s="157"/>
      <c r="AG48" s="157"/>
      <c r="AH48" s="158"/>
      <c r="AI48" s="317"/>
      <c r="AJ48" s="317"/>
      <c r="AK48" s="317"/>
      <c r="AL48" s="318"/>
      <c r="AM48" s="319"/>
      <c r="AX48" s="134" t="str">
        <f>IF(X48&gt;=AI49,"○","！（補助上限額を超過しています）")</f>
        <v>○</v>
      </c>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6"/>
    </row>
    <row r="49" spans="1:46" s="4" customFormat="1" ht="13.5" customHeight="1">
      <c r="A49" s="168" t="s">
        <v>92</v>
      </c>
      <c r="B49" s="53"/>
      <c r="C49" s="53"/>
      <c r="D49" s="53"/>
      <c r="E49" s="53"/>
      <c r="F49" s="53"/>
      <c r="G49" s="53"/>
      <c r="H49" s="53"/>
      <c r="I49" s="53"/>
      <c r="J49" s="53"/>
      <c r="K49" s="53"/>
      <c r="L49" s="53"/>
      <c r="M49" s="53"/>
      <c r="N49" s="53"/>
      <c r="O49" s="53"/>
      <c r="P49" s="53"/>
      <c r="Q49" s="53"/>
      <c r="R49" s="53"/>
      <c r="S49" s="53"/>
      <c r="T49" s="53"/>
      <c r="U49" s="53"/>
      <c r="V49" s="53"/>
      <c r="W49" s="53"/>
      <c r="X49" s="312"/>
      <c r="Y49" s="313"/>
      <c r="Z49" s="313"/>
      <c r="AA49" s="313"/>
      <c r="AB49" s="333"/>
      <c r="AC49" s="334"/>
      <c r="AD49" s="159"/>
      <c r="AE49" s="160"/>
      <c r="AF49" s="160"/>
      <c r="AG49" s="160"/>
      <c r="AH49" s="161"/>
      <c r="AI49" s="302">
        <f>SUM(AI47:AK48)</f>
        <v>0</v>
      </c>
      <c r="AJ49" s="302"/>
      <c r="AK49" s="302"/>
      <c r="AL49" s="315"/>
      <c r="AM49" s="316"/>
      <c r="AT49" s="5"/>
    </row>
    <row r="50" spans="1:46" ht="15" customHeight="1">
      <c r="A50" s="281" t="s">
        <v>80</v>
      </c>
      <c r="B50" s="282"/>
      <c r="C50" s="282"/>
      <c r="D50" s="282"/>
      <c r="E50" s="282"/>
      <c r="F50" s="282"/>
      <c r="G50" s="283"/>
      <c r="H50" s="282" t="s">
        <v>158</v>
      </c>
      <c r="I50" s="282"/>
      <c r="J50" s="282"/>
      <c r="K50" s="282"/>
      <c r="L50" s="282"/>
      <c r="M50" s="281" t="s">
        <v>23</v>
      </c>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3"/>
    </row>
    <row r="51" spans="1:46" ht="15" customHeight="1">
      <c r="A51" s="106" t="s">
        <v>81</v>
      </c>
      <c r="B51" s="107"/>
      <c r="C51" s="107"/>
      <c r="D51" s="107"/>
      <c r="E51" s="108"/>
      <c r="F51" s="108"/>
      <c r="G51" s="109"/>
      <c r="H51" s="294"/>
      <c r="I51" s="294"/>
      <c r="J51" s="294"/>
      <c r="K51" s="294"/>
      <c r="L51" s="294"/>
      <c r="M51" s="284"/>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6"/>
    </row>
    <row r="52" spans="1:46" ht="15" customHeight="1">
      <c r="A52" s="64" t="s">
        <v>82</v>
      </c>
      <c r="B52" s="65"/>
      <c r="C52" s="65"/>
      <c r="D52" s="65"/>
      <c r="E52" s="66"/>
      <c r="F52" s="66"/>
      <c r="G52" s="67"/>
      <c r="H52" s="293"/>
      <c r="I52" s="293"/>
      <c r="J52" s="293"/>
      <c r="K52" s="293"/>
      <c r="L52" s="293"/>
      <c r="M52" s="287"/>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9"/>
    </row>
    <row r="53" spans="1:46" ht="15" customHeight="1">
      <c r="A53" s="64" t="s">
        <v>83</v>
      </c>
      <c r="B53" s="65"/>
      <c r="C53" s="65"/>
      <c r="D53" s="65"/>
      <c r="E53" s="66"/>
      <c r="F53" s="66"/>
      <c r="G53" s="67"/>
      <c r="H53" s="293"/>
      <c r="I53" s="293"/>
      <c r="J53" s="293"/>
      <c r="K53" s="293"/>
      <c r="L53" s="293"/>
      <c r="M53" s="287"/>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9"/>
    </row>
    <row r="54" spans="1:46" ht="15" customHeight="1">
      <c r="A54" s="64" t="s">
        <v>84</v>
      </c>
      <c r="B54" s="65"/>
      <c r="C54" s="65"/>
      <c r="D54" s="65"/>
      <c r="E54" s="66"/>
      <c r="F54" s="66"/>
      <c r="G54" s="67"/>
      <c r="H54" s="293"/>
      <c r="I54" s="293"/>
      <c r="J54" s="293"/>
      <c r="K54" s="293"/>
      <c r="L54" s="293"/>
      <c r="M54" s="287"/>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9"/>
    </row>
    <row r="55" spans="1:46" ht="15" customHeight="1">
      <c r="A55" s="64" t="s">
        <v>85</v>
      </c>
      <c r="B55" s="65"/>
      <c r="C55" s="65"/>
      <c r="D55" s="65"/>
      <c r="E55" s="66"/>
      <c r="F55" s="66"/>
      <c r="G55" s="67"/>
      <c r="H55" s="293"/>
      <c r="I55" s="293"/>
      <c r="J55" s="293"/>
      <c r="K55" s="293"/>
      <c r="L55" s="293"/>
      <c r="M55" s="287"/>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9"/>
    </row>
    <row r="56" spans="1:46" ht="15" customHeight="1">
      <c r="A56" s="64" t="s">
        <v>86</v>
      </c>
      <c r="B56" s="65"/>
      <c r="C56" s="65"/>
      <c r="D56" s="65"/>
      <c r="E56" s="66"/>
      <c r="F56" s="66"/>
      <c r="G56" s="67"/>
      <c r="H56" s="293"/>
      <c r="I56" s="293"/>
      <c r="J56" s="293"/>
      <c r="K56" s="293"/>
      <c r="L56" s="293"/>
      <c r="M56" s="287"/>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9"/>
    </row>
    <row r="57" spans="1:46" ht="15" customHeight="1">
      <c r="A57" s="64" t="s">
        <v>87</v>
      </c>
      <c r="B57" s="65"/>
      <c r="C57" s="65"/>
      <c r="D57" s="65"/>
      <c r="E57" s="66"/>
      <c r="F57" s="66"/>
      <c r="G57" s="67"/>
      <c r="H57" s="293"/>
      <c r="I57" s="293"/>
      <c r="J57" s="293"/>
      <c r="K57" s="293"/>
      <c r="L57" s="293"/>
      <c r="M57" s="287"/>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9"/>
    </row>
    <row r="58" spans="1:46" ht="15" customHeight="1">
      <c r="A58" s="64" t="s">
        <v>88</v>
      </c>
      <c r="B58" s="68"/>
      <c r="C58" s="68"/>
      <c r="D58" s="68"/>
      <c r="E58" s="68"/>
      <c r="F58" s="68"/>
      <c r="G58" s="69"/>
      <c r="H58" s="293"/>
      <c r="I58" s="293"/>
      <c r="J58" s="293"/>
      <c r="K58" s="293"/>
      <c r="L58" s="293"/>
      <c r="M58" s="287"/>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9"/>
    </row>
    <row r="59" spans="1:46" ht="15" customHeight="1">
      <c r="A59" s="70" t="s">
        <v>89</v>
      </c>
      <c r="B59" s="71"/>
      <c r="C59" s="71"/>
      <c r="D59" s="71"/>
      <c r="E59" s="72"/>
      <c r="F59" s="72"/>
      <c r="G59" s="73"/>
      <c r="H59" s="280"/>
      <c r="I59" s="280"/>
      <c r="J59" s="280"/>
      <c r="K59" s="280"/>
      <c r="L59" s="280"/>
      <c r="M59" s="290"/>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291"/>
      <c r="AL59" s="291"/>
      <c r="AM59" s="292"/>
    </row>
    <row r="60" spans="1:46" ht="15" customHeight="1">
      <c r="A60" s="74" t="s">
        <v>46</v>
      </c>
      <c r="B60" s="82"/>
      <c r="C60" s="82"/>
      <c r="D60" s="82"/>
      <c r="E60" s="75"/>
      <c r="F60" s="75"/>
      <c r="G60" s="76"/>
      <c r="H60" s="275">
        <f>SUM(H51:L59)</f>
        <v>0</v>
      </c>
      <c r="I60" s="275"/>
      <c r="J60" s="275"/>
      <c r="K60" s="275"/>
      <c r="L60" s="276"/>
      <c r="M60" s="277"/>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9"/>
    </row>
    <row r="61" spans="1:46" ht="4.5" customHeight="1">
      <c r="A61" s="77"/>
      <c r="B61" s="77"/>
      <c r="C61" s="77"/>
      <c r="D61" s="77"/>
      <c r="E61" s="83"/>
      <c r="F61" s="83"/>
      <c r="G61" s="83"/>
      <c r="H61" s="83"/>
      <c r="I61" s="83"/>
      <c r="J61" s="85"/>
      <c r="K61" s="85"/>
      <c r="L61" s="85"/>
      <c r="M61" s="85"/>
      <c r="N61" s="85"/>
      <c r="O61" s="83"/>
      <c r="P61" s="83"/>
      <c r="Q61" s="83"/>
      <c r="R61" s="83"/>
      <c r="S61" s="83"/>
      <c r="T61" s="83"/>
      <c r="U61" s="83"/>
      <c r="V61" s="83"/>
      <c r="W61" s="83"/>
      <c r="X61" s="83"/>
      <c r="Y61" s="86"/>
      <c r="Z61" s="86"/>
      <c r="AA61" s="86"/>
      <c r="AB61" s="86"/>
      <c r="AC61" s="86"/>
      <c r="AD61" s="86"/>
      <c r="AE61" s="83"/>
      <c r="AF61" s="83"/>
      <c r="AG61" s="83"/>
      <c r="AH61" s="83"/>
      <c r="AI61" s="83"/>
      <c r="AJ61" s="83"/>
      <c r="AK61" s="83"/>
      <c r="AL61" s="83"/>
      <c r="AM61" s="83"/>
    </row>
    <row r="62" spans="1:46">
      <c r="A62" s="36" t="s">
        <v>159</v>
      </c>
      <c r="B62" s="84"/>
      <c r="C62" s="84"/>
      <c r="D62" s="84"/>
      <c r="E62" s="84"/>
      <c r="F62" s="84"/>
      <c r="G62" s="84"/>
      <c r="H62" s="84"/>
      <c r="I62" s="84"/>
      <c r="J62" s="84"/>
      <c r="K62" s="84"/>
      <c r="L62" s="84"/>
      <c r="M62" s="84"/>
      <c r="N62" s="84"/>
      <c r="O62" s="84"/>
      <c r="P62" s="84"/>
      <c r="Q62" s="84"/>
      <c r="R62" s="84"/>
      <c r="S62" s="84"/>
      <c r="T62" s="84"/>
      <c r="U62" s="84"/>
      <c r="V62" s="84"/>
      <c r="W62" s="84"/>
      <c r="X62" s="84"/>
      <c r="Y62" s="61"/>
      <c r="Z62" s="61"/>
      <c r="AA62" s="61"/>
      <c r="AB62" s="61"/>
      <c r="AC62" s="61"/>
      <c r="AD62" s="61"/>
      <c r="AE62" s="84"/>
      <c r="AF62" s="84"/>
      <c r="AG62" s="84"/>
      <c r="AH62" s="84"/>
      <c r="AI62" s="84"/>
      <c r="AJ62" s="84"/>
      <c r="AK62" s="84"/>
      <c r="AL62" s="84"/>
      <c r="AM62" s="84"/>
    </row>
  </sheetData>
  <sheetProtection algorithmName="SHA-512" hashValue="rsrO1j2HlyTNIbZ2Wil/Pbg1D+tAAxwiM0CJSC5pMPvft0lkgvhIFcJjHR3TbyDxYILp6flzMYj3oe9gGkR9/A==" saltValue="cj4nQoxsFvenn8Jx6xpOPw==" spinCount="100000" sheet="1" formatCells="0" formatColumns="0" formatRows="0" insertColumns="0" insertRows="0" autoFilter="0"/>
  <mergeCells count="145">
    <mergeCell ref="A3:AM3"/>
    <mergeCell ref="A5:AM5"/>
    <mergeCell ref="A7:G7"/>
    <mergeCell ref="H7:N7"/>
    <mergeCell ref="O7:S7"/>
    <mergeCell ref="T7:AM7"/>
    <mergeCell ref="AH8:AM8"/>
    <mergeCell ref="D9:G9"/>
    <mergeCell ref="H9:K9"/>
    <mergeCell ref="L9:Y9"/>
    <mergeCell ref="AC9:AG9"/>
    <mergeCell ref="AH9:AM9"/>
    <mergeCell ref="A8:C9"/>
    <mergeCell ref="D8:G8"/>
    <mergeCell ref="H8:K8"/>
    <mergeCell ref="L8:Y8"/>
    <mergeCell ref="Z8:AB9"/>
    <mergeCell ref="AC8:AG8"/>
    <mergeCell ref="AE10:AF10"/>
    <mergeCell ref="AG10:AI10"/>
    <mergeCell ref="AJ10:AK10"/>
    <mergeCell ref="AL10:AM10"/>
    <mergeCell ref="AP10:AU10"/>
    <mergeCell ref="A11:H12"/>
    <mergeCell ref="A10:G10"/>
    <mergeCell ref="H10:Q10"/>
    <mergeCell ref="R10:W10"/>
    <mergeCell ref="X10:Y10"/>
    <mergeCell ref="Z10:AB10"/>
    <mergeCell ref="AC10:AD10"/>
    <mergeCell ref="AE21:AH21"/>
    <mergeCell ref="AI21:AK21"/>
    <mergeCell ref="AL21:AM21"/>
    <mergeCell ref="H22:L22"/>
    <mergeCell ref="M22:O22"/>
    <mergeCell ref="Q22:U22"/>
    <mergeCell ref="V22:X22"/>
    <mergeCell ref="AE22:AG22"/>
    <mergeCell ref="A14:AM14"/>
    <mergeCell ref="X16:Z16"/>
    <mergeCell ref="AA16:AM16"/>
    <mergeCell ref="X17:Z17"/>
    <mergeCell ref="AA17:AM17"/>
    <mergeCell ref="A19:AM19"/>
    <mergeCell ref="A27:G27"/>
    <mergeCell ref="H27:L27"/>
    <mergeCell ref="M27:AM27"/>
    <mergeCell ref="H28:L28"/>
    <mergeCell ref="M28:AM28"/>
    <mergeCell ref="H29:L29"/>
    <mergeCell ref="M29:AM29"/>
    <mergeCell ref="X24:AC24"/>
    <mergeCell ref="AD24:AH24"/>
    <mergeCell ref="AI24:AK24"/>
    <mergeCell ref="AL24:AM24"/>
    <mergeCell ref="X25:AA26"/>
    <mergeCell ref="AB25:AC26"/>
    <mergeCell ref="AI25:AK25"/>
    <mergeCell ref="AL25:AM25"/>
    <mergeCell ref="AI26:AK26"/>
    <mergeCell ref="AL26:AM26"/>
    <mergeCell ref="H33:L33"/>
    <mergeCell ref="M33:AM33"/>
    <mergeCell ref="H34:L34"/>
    <mergeCell ref="M34:AM34"/>
    <mergeCell ref="H35:L35"/>
    <mergeCell ref="M35:AM35"/>
    <mergeCell ref="H30:L30"/>
    <mergeCell ref="M30:AM30"/>
    <mergeCell ref="H31:L31"/>
    <mergeCell ref="M31:AM31"/>
    <mergeCell ref="H32:L32"/>
    <mergeCell ref="M32:AM32"/>
    <mergeCell ref="AA41:AB41"/>
    <mergeCell ref="AC41:AH41"/>
    <mergeCell ref="AI41:AK41"/>
    <mergeCell ref="H36:L36"/>
    <mergeCell ref="M36:AM36"/>
    <mergeCell ref="H37:L37"/>
    <mergeCell ref="M37:AM37"/>
    <mergeCell ref="AE39:AH39"/>
    <mergeCell ref="AI39:AK39"/>
    <mergeCell ref="AL39:AM39"/>
    <mergeCell ref="AI43:AK43"/>
    <mergeCell ref="AL43:AM43"/>
    <mergeCell ref="X44:Z44"/>
    <mergeCell ref="AA44:AB44"/>
    <mergeCell ref="AC44:AH44"/>
    <mergeCell ref="AI44:AK44"/>
    <mergeCell ref="AL44:AM44"/>
    <mergeCell ref="AL41:AM41"/>
    <mergeCell ref="B42:J45"/>
    <mergeCell ref="X42:Z42"/>
    <mergeCell ref="AA42:AB42"/>
    <mergeCell ref="AC42:AH42"/>
    <mergeCell ref="AI42:AK42"/>
    <mergeCell ref="AL42:AM42"/>
    <mergeCell ref="X43:Z43"/>
    <mergeCell ref="AA43:AB43"/>
    <mergeCell ref="AC43:AH43"/>
    <mergeCell ref="A40:J41"/>
    <mergeCell ref="X40:Z40"/>
    <mergeCell ref="AA40:AB40"/>
    <mergeCell ref="AC40:AH40"/>
    <mergeCell ref="AI40:AK40"/>
    <mergeCell ref="AL40:AM40"/>
    <mergeCell ref="X41:Z41"/>
    <mergeCell ref="X48:AA49"/>
    <mergeCell ref="AB48:AC49"/>
    <mergeCell ref="AI48:AK48"/>
    <mergeCell ref="AL48:AM48"/>
    <mergeCell ref="AI49:AK49"/>
    <mergeCell ref="AL49:AM49"/>
    <mergeCell ref="X45:Z45"/>
    <mergeCell ref="AA45:AB45"/>
    <mergeCell ref="AC45:AH45"/>
    <mergeCell ref="AI45:AK45"/>
    <mergeCell ref="AL45:AM45"/>
    <mergeCell ref="X47:AC47"/>
    <mergeCell ref="AD47:AH47"/>
    <mergeCell ref="AI47:AK47"/>
    <mergeCell ref="AL47:AM47"/>
    <mergeCell ref="H53:L53"/>
    <mergeCell ref="M53:AM53"/>
    <mergeCell ref="H54:L54"/>
    <mergeCell ref="M54:AM54"/>
    <mergeCell ref="H55:L55"/>
    <mergeCell ref="M55:AM55"/>
    <mergeCell ref="A50:G50"/>
    <mergeCell ref="H50:L50"/>
    <mergeCell ref="M50:AM50"/>
    <mergeCell ref="H51:L51"/>
    <mergeCell ref="M51:AM51"/>
    <mergeCell ref="H52:L52"/>
    <mergeCell ref="M52:AM52"/>
    <mergeCell ref="H59:L59"/>
    <mergeCell ref="M59:AM59"/>
    <mergeCell ref="H60:L60"/>
    <mergeCell ref="M60:AM60"/>
    <mergeCell ref="H56:L56"/>
    <mergeCell ref="M56:AM56"/>
    <mergeCell ref="H57:L57"/>
    <mergeCell ref="M57:AM57"/>
    <mergeCell ref="H58:L58"/>
    <mergeCell ref="M58:AM58"/>
  </mergeCells>
  <phoneticPr fontId="4"/>
  <dataValidations count="3">
    <dataValidation imeMode="halfAlpha" allowBlank="1" showInputMessage="1" showErrorMessage="1" sqref="S24:V26 J24:N26 H7:N7 D9:G9 AC9:AG9 X10:Y10"/>
    <dataValidation type="list" allowBlank="1" showInputMessage="1" showErrorMessage="1" sqref="X16:Z17">
      <formula1>"○"</formula1>
    </dataValidation>
    <dataValidation type="list" allowBlank="1" showInputMessage="1" showErrorMessage="1" sqref="H10">
      <formula1>$CA$5:$CA$40</formula1>
    </dataValidation>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9329" r:id="rId4" name="Check Box 1">
              <controlPr defaultSize="0" autoFill="0" autoLine="0" autoPict="0">
                <anchor moveWithCells="1">
                  <from>
                    <xdr:col>7</xdr:col>
                    <xdr:colOff>175260</xdr:colOff>
                    <xdr:row>9</xdr:row>
                    <xdr:rowOff>251460</xdr:rowOff>
                  </from>
                  <to>
                    <xdr:col>9</xdr:col>
                    <xdr:colOff>22860</xdr:colOff>
                    <xdr:row>11</xdr:row>
                    <xdr:rowOff>22860</xdr:rowOff>
                  </to>
                </anchor>
              </controlPr>
            </control>
          </mc:Choice>
        </mc:AlternateContent>
        <mc:AlternateContent xmlns:mc="http://schemas.openxmlformats.org/markup-compatibility/2006">
          <mc:Choice Requires="x14">
            <control shapeId="99330" r:id="rId5" name="Check Box 2">
              <controlPr defaultSize="0" autoFill="0" autoLine="0" autoPict="0">
                <anchor moveWithCells="1">
                  <from>
                    <xdr:col>23</xdr:col>
                    <xdr:colOff>121920</xdr:colOff>
                    <xdr:row>9</xdr:row>
                    <xdr:rowOff>251460</xdr:rowOff>
                  </from>
                  <to>
                    <xdr:col>25</xdr:col>
                    <xdr:colOff>7620</xdr:colOff>
                    <xdr:row>11</xdr:row>
                    <xdr:rowOff>22860</xdr:rowOff>
                  </to>
                </anchor>
              </controlPr>
            </control>
          </mc:Choice>
        </mc:AlternateContent>
        <mc:AlternateContent xmlns:mc="http://schemas.openxmlformats.org/markup-compatibility/2006">
          <mc:Choice Requires="x14">
            <control shapeId="99331" r:id="rId6" name="Check Box 3">
              <controlPr defaultSize="0" autoFill="0" autoLine="0" autoPict="0">
                <anchor moveWithCells="1">
                  <from>
                    <xdr:col>7</xdr:col>
                    <xdr:colOff>175260</xdr:colOff>
                    <xdr:row>10</xdr:row>
                    <xdr:rowOff>220980</xdr:rowOff>
                  </from>
                  <to>
                    <xdr:col>9</xdr:col>
                    <xdr:colOff>22860</xdr:colOff>
                    <xdr:row>12</xdr:row>
                    <xdr:rowOff>22860</xdr:rowOff>
                  </to>
                </anchor>
              </controlPr>
            </control>
          </mc:Choice>
        </mc:AlternateContent>
        <mc:AlternateContent xmlns:mc="http://schemas.openxmlformats.org/markup-compatibility/2006">
          <mc:Choice Requires="x14">
            <control shapeId="99332" r:id="rId7" name="Check Box 4">
              <controlPr defaultSize="0" autoFill="0" autoLine="0" autoPict="0">
                <anchor moveWithCells="1">
                  <from>
                    <xdr:col>23</xdr:col>
                    <xdr:colOff>121920</xdr:colOff>
                    <xdr:row>10</xdr:row>
                    <xdr:rowOff>220980</xdr:rowOff>
                  </from>
                  <to>
                    <xdr:col>25</xdr:col>
                    <xdr:colOff>7620</xdr:colOff>
                    <xdr:row>12</xdr:row>
                    <xdr:rowOff>7620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62"/>
  <sheetViews>
    <sheetView showGridLines="0" showZeros="0" view="pageBreakPreview" zoomScale="130" zoomScaleNormal="160" zoomScaleSheetLayoutView="130" workbookViewId="0">
      <selection activeCell="CG35" sqref="CG35"/>
    </sheetView>
  </sheetViews>
  <sheetFormatPr defaultColWidth="2.21875" defaultRowHeight="13.2"/>
  <cols>
    <col min="1" max="1" width="2.21875" style="3" customWidth="1"/>
    <col min="2" max="7" width="2.21875" style="3"/>
    <col min="8" max="19" width="2.44140625" style="3" bestFit="1" customWidth="1"/>
    <col min="20" max="40" width="2.21875" style="3"/>
    <col min="41" max="47" width="2.21875" style="3" hidden="1" customWidth="1"/>
    <col min="48" max="49" width="2.21875" style="3"/>
    <col min="50" max="72" width="0" style="3" hidden="1" customWidth="1"/>
    <col min="73" max="78" width="2.21875" style="3"/>
    <col min="79" max="79" width="49.109375" style="3" hidden="1" customWidth="1"/>
    <col min="80" max="84" width="8.109375" style="3" hidden="1" customWidth="1"/>
    <col min="85" max="87" width="8.109375" style="3" customWidth="1"/>
    <col min="88" max="16384" width="2.21875" style="3"/>
  </cols>
  <sheetData>
    <row r="1" spans="1:84">
      <c r="A1" s="3" t="s">
        <v>160</v>
      </c>
    </row>
    <row r="2" spans="1:84" ht="3" customHeight="1"/>
    <row r="3" spans="1:84">
      <c r="A3" s="365" t="s">
        <v>141</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7"/>
      <c r="CA3" s="14"/>
      <c r="CB3" s="15" t="s">
        <v>60</v>
      </c>
      <c r="CC3" s="14"/>
      <c r="CD3" s="14"/>
      <c r="CE3" s="15" t="s">
        <v>63</v>
      </c>
      <c r="CF3" s="14"/>
    </row>
    <row r="4" spans="1:84" ht="4.5"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CA4" s="14"/>
      <c r="CB4" s="15" t="s">
        <v>62</v>
      </c>
      <c r="CC4" s="15"/>
      <c r="CD4" s="15" t="s">
        <v>70</v>
      </c>
      <c r="CE4" s="15" t="s">
        <v>62</v>
      </c>
      <c r="CF4" s="14"/>
    </row>
    <row r="5" spans="1:84">
      <c r="A5" s="356" t="s">
        <v>71</v>
      </c>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8"/>
      <c r="CA5" t="s">
        <v>25</v>
      </c>
      <c r="CB5" s="6">
        <v>892</v>
      </c>
      <c r="CC5" t="s">
        <v>58</v>
      </c>
      <c r="CD5"/>
      <c r="CE5" s="6">
        <v>200</v>
      </c>
      <c r="CF5" t="s">
        <v>58</v>
      </c>
    </row>
    <row r="6" spans="1:84" ht="4.5" customHeight="1">
      <c r="A6" s="199"/>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CA6" t="s">
        <v>26</v>
      </c>
      <c r="CB6" s="6">
        <v>1137</v>
      </c>
      <c r="CC6" t="s">
        <v>58</v>
      </c>
      <c r="CD6"/>
      <c r="CE6" s="6">
        <v>200</v>
      </c>
      <c r="CF6" t="s">
        <v>58</v>
      </c>
    </row>
    <row r="7" spans="1:84" ht="17.25" customHeight="1">
      <c r="A7" s="281" t="s">
        <v>41</v>
      </c>
      <c r="B7" s="282"/>
      <c r="C7" s="282"/>
      <c r="D7" s="282"/>
      <c r="E7" s="282"/>
      <c r="F7" s="282"/>
      <c r="G7" s="283"/>
      <c r="H7" s="375"/>
      <c r="I7" s="376"/>
      <c r="J7" s="376"/>
      <c r="K7" s="376"/>
      <c r="L7" s="376"/>
      <c r="M7" s="376"/>
      <c r="N7" s="377"/>
      <c r="O7" s="281" t="s">
        <v>72</v>
      </c>
      <c r="P7" s="282"/>
      <c r="Q7" s="282"/>
      <c r="R7" s="282"/>
      <c r="S7" s="283"/>
      <c r="T7" s="378"/>
      <c r="U7" s="345"/>
      <c r="V7" s="345"/>
      <c r="W7" s="345"/>
      <c r="X7" s="345"/>
      <c r="Y7" s="345"/>
      <c r="Z7" s="345"/>
      <c r="AA7" s="345"/>
      <c r="AB7" s="345"/>
      <c r="AC7" s="345"/>
      <c r="AD7" s="345"/>
      <c r="AE7" s="345"/>
      <c r="AF7" s="345"/>
      <c r="AG7" s="345"/>
      <c r="AH7" s="345"/>
      <c r="AI7" s="345"/>
      <c r="AJ7" s="345"/>
      <c r="AK7" s="345"/>
      <c r="AL7" s="345"/>
      <c r="AM7" s="379"/>
      <c r="CA7" t="s">
        <v>27</v>
      </c>
      <c r="CB7" s="6">
        <v>1480</v>
      </c>
      <c r="CC7" t="s">
        <v>58</v>
      </c>
      <c r="CD7"/>
      <c r="CE7" s="6">
        <v>200</v>
      </c>
      <c r="CF7" t="s">
        <v>58</v>
      </c>
    </row>
    <row r="8" spans="1:84">
      <c r="A8" s="368" t="s">
        <v>73</v>
      </c>
      <c r="B8" s="369"/>
      <c r="C8" s="370"/>
      <c r="D8" s="281" t="s">
        <v>120</v>
      </c>
      <c r="E8" s="282"/>
      <c r="F8" s="282"/>
      <c r="G8" s="283"/>
      <c r="H8" s="281" t="s">
        <v>74</v>
      </c>
      <c r="I8" s="282"/>
      <c r="J8" s="282"/>
      <c r="K8" s="283"/>
      <c r="L8" s="281" t="s">
        <v>75</v>
      </c>
      <c r="M8" s="282"/>
      <c r="N8" s="282"/>
      <c r="O8" s="282"/>
      <c r="P8" s="282"/>
      <c r="Q8" s="282"/>
      <c r="R8" s="282"/>
      <c r="S8" s="282"/>
      <c r="T8" s="282"/>
      <c r="U8" s="282"/>
      <c r="V8" s="282"/>
      <c r="W8" s="282"/>
      <c r="X8" s="282"/>
      <c r="Y8" s="283"/>
      <c r="Z8" s="368" t="s">
        <v>76</v>
      </c>
      <c r="AA8" s="369"/>
      <c r="AB8" s="370"/>
      <c r="AC8" s="281" t="s">
        <v>3</v>
      </c>
      <c r="AD8" s="282"/>
      <c r="AE8" s="282"/>
      <c r="AF8" s="282"/>
      <c r="AG8" s="282"/>
      <c r="AH8" s="383" t="s">
        <v>78</v>
      </c>
      <c r="AI8" s="350"/>
      <c r="AJ8" s="350"/>
      <c r="AK8" s="350"/>
      <c r="AL8" s="350"/>
      <c r="AM8" s="351"/>
      <c r="AV8" s="4"/>
      <c r="CA8" s="2" t="s">
        <v>40</v>
      </c>
      <c r="CB8" s="6">
        <v>384</v>
      </c>
      <c r="CC8" t="s">
        <v>58</v>
      </c>
      <c r="CD8"/>
      <c r="CE8" s="6">
        <v>200</v>
      </c>
      <c r="CF8" t="s">
        <v>58</v>
      </c>
    </row>
    <row r="9" spans="1:84" ht="17.25" customHeight="1">
      <c r="A9" s="371"/>
      <c r="B9" s="372"/>
      <c r="C9" s="373"/>
      <c r="D9" s="380"/>
      <c r="E9" s="381"/>
      <c r="F9" s="381"/>
      <c r="G9" s="382"/>
      <c r="H9" s="374" t="s">
        <v>142</v>
      </c>
      <c r="I9" s="269"/>
      <c r="J9" s="269"/>
      <c r="K9" s="270"/>
      <c r="L9" s="298"/>
      <c r="M9" s="299"/>
      <c r="N9" s="299"/>
      <c r="O9" s="299"/>
      <c r="P9" s="299"/>
      <c r="Q9" s="299"/>
      <c r="R9" s="299"/>
      <c r="S9" s="299"/>
      <c r="T9" s="299"/>
      <c r="U9" s="299"/>
      <c r="V9" s="299"/>
      <c r="W9" s="299"/>
      <c r="X9" s="299"/>
      <c r="Y9" s="339"/>
      <c r="Z9" s="371"/>
      <c r="AA9" s="372"/>
      <c r="AB9" s="373"/>
      <c r="AC9" s="298"/>
      <c r="AD9" s="299"/>
      <c r="AE9" s="299"/>
      <c r="AF9" s="299"/>
      <c r="AG9" s="339"/>
      <c r="AH9" s="384"/>
      <c r="AI9" s="385"/>
      <c r="AJ9" s="385"/>
      <c r="AK9" s="385"/>
      <c r="AL9" s="385"/>
      <c r="AM9" s="386"/>
      <c r="CA9" t="s">
        <v>4</v>
      </c>
      <c r="CB9" s="6">
        <v>375</v>
      </c>
      <c r="CC9" t="s">
        <v>58</v>
      </c>
      <c r="CD9"/>
      <c r="CE9" s="6">
        <v>200</v>
      </c>
      <c r="CF9" t="s">
        <v>58</v>
      </c>
    </row>
    <row r="10" spans="1:84" s="4" customFormat="1" ht="20.25" customHeight="1">
      <c r="A10" s="335" t="s">
        <v>121</v>
      </c>
      <c r="B10" s="336"/>
      <c r="C10" s="336"/>
      <c r="D10" s="336"/>
      <c r="E10" s="336"/>
      <c r="F10" s="336"/>
      <c r="G10" s="336"/>
      <c r="H10" s="362"/>
      <c r="I10" s="363"/>
      <c r="J10" s="363"/>
      <c r="K10" s="363"/>
      <c r="L10" s="363"/>
      <c r="M10" s="363"/>
      <c r="N10" s="363"/>
      <c r="O10" s="363"/>
      <c r="P10" s="363"/>
      <c r="Q10" s="364"/>
      <c r="R10" s="359" t="s">
        <v>122</v>
      </c>
      <c r="S10" s="360"/>
      <c r="T10" s="360"/>
      <c r="U10" s="360"/>
      <c r="V10" s="360"/>
      <c r="W10" s="361"/>
      <c r="X10" s="337"/>
      <c r="Y10" s="338"/>
      <c r="Z10" s="349" t="s">
        <v>57</v>
      </c>
      <c r="AA10" s="350"/>
      <c r="AB10" s="351"/>
      <c r="AC10" s="345"/>
      <c r="AD10" s="345"/>
      <c r="AE10" s="324" t="s">
        <v>42</v>
      </c>
      <c r="AF10" s="325"/>
      <c r="AG10" s="346" t="s">
        <v>91</v>
      </c>
      <c r="AH10" s="347"/>
      <c r="AI10" s="348"/>
      <c r="AJ10" s="345"/>
      <c r="AK10" s="345"/>
      <c r="AL10" s="324" t="s">
        <v>42</v>
      </c>
      <c r="AM10" s="325"/>
      <c r="AP10" s="340"/>
      <c r="AQ10" s="340"/>
      <c r="AR10" s="340"/>
      <c r="AS10" s="340"/>
      <c r="AT10" s="340"/>
      <c r="AU10" s="340"/>
      <c r="CA10" t="s">
        <v>28</v>
      </c>
      <c r="CB10" s="6">
        <v>939</v>
      </c>
      <c r="CC10" t="s">
        <v>58</v>
      </c>
      <c r="CD10"/>
      <c r="CE10" s="6">
        <v>200</v>
      </c>
      <c r="CF10" t="s">
        <v>58</v>
      </c>
    </row>
    <row r="11" spans="1:84" s="4" customFormat="1" ht="18" customHeight="1">
      <c r="A11" s="352" t="s">
        <v>22</v>
      </c>
      <c r="B11" s="305"/>
      <c r="C11" s="305"/>
      <c r="D11" s="305"/>
      <c r="E11" s="305"/>
      <c r="F11" s="305"/>
      <c r="G11" s="305"/>
      <c r="H11" s="306"/>
      <c r="I11" s="9"/>
      <c r="J11" s="39" t="s">
        <v>50</v>
      </c>
      <c r="K11" s="40"/>
      <c r="L11" s="41"/>
      <c r="M11" s="41"/>
      <c r="N11" s="41"/>
      <c r="O11" s="41"/>
      <c r="P11" s="41"/>
      <c r="Q11" s="41"/>
      <c r="R11" s="41"/>
      <c r="S11" s="41"/>
      <c r="T11" s="41"/>
      <c r="U11" s="41"/>
      <c r="V11" s="41"/>
      <c r="W11" s="41"/>
      <c r="X11" s="41"/>
      <c r="Y11" s="9"/>
      <c r="Z11" s="39" t="s">
        <v>65</v>
      </c>
      <c r="AA11" s="40"/>
      <c r="AB11" s="41"/>
      <c r="AC11" s="41"/>
      <c r="AD11" s="41"/>
      <c r="AE11" s="41"/>
      <c r="AF11" s="41"/>
      <c r="AG11" s="41"/>
      <c r="AH11" s="41"/>
      <c r="AI11" s="41"/>
      <c r="AJ11" s="41"/>
      <c r="AK11" s="41"/>
      <c r="AL11" s="41"/>
      <c r="AM11" s="45"/>
      <c r="CA11" t="s">
        <v>29</v>
      </c>
      <c r="CB11" s="6">
        <v>1181</v>
      </c>
      <c r="CC11" t="s">
        <v>58</v>
      </c>
      <c r="CD11"/>
      <c r="CE11" s="6">
        <v>200</v>
      </c>
      <c r="CF11" t="s">
        <v>58</v>
      </c>
    </row>
    <row r="12" spans="1:84" s="4" customFormat="1" ht="18" customHeight="1">
      <c r="A12" s="353"/>
      <c r="B12" s="308"/>
      <c r="C12" s="308"/>
      <c r="D12" s="308"/>
      <c r="E12" s="308"/>
      <c r="F12" s="308"/>
      <c r="G12" s="308"/>
      <c r="H12" s="309"/>
      <c r="I12" s="13"/>
      <c r="J12" s="42" t="s">
        <v>69</v>
      </c>
      <c r="K12" s="43"/>
      <c r="L12" s="44"/>
      <c r="M12" s="44"/>
      <c r="N12" s="44"/>
      <c r="O12" s="44"/>
      <c r="P12" s="44"/>
      <c r="Q12" s="44"/>
      <c r="R12" s="44"/>
      <c r="S12" s="44"/>
      <c r="T12" s="44"/>
      <c r="U12" s="43"/>
      <c r="V12" s="44"/>
      <c r="W12" s="44"/>
      <c r="X12" s="44"/>
      <c r="Y12" s="8"/>
      <c r="Z12" s="46" t="s">
        <v>68</v>
      </c>
      <c r="AA12" s="43"/>
      <c r="AB12" s="44"/>
      <c r="AC12" s="44"/>
      <c r="AD12" s="44"/>
      <c r="AE12" s="44"/>
      <c r="AF12" s="44"/>
      <c r="AG12" s="44"/>
      <c r="AH12" s="44"/>
      <c r="AI12" s="44"/>
      <c r="AJ12" s="44"/>
      <c r="AK12" s="44"/>
      <c r="AL12" s="44"/>
      <c r="AM12" s="47"/>
      <c r="CA12" t="s">
        <v>30</v>
      </c>
      <c r="CB12" s="6">
        <v>1885</v>
      </c>
      <c r="CC12" t="s">
        <v>58</v>
      </c>
      <c r="CD12"/>
      <c r="CE12" s="6">
        <v>200</v>
      </c>
      <c r="CF12" t="s">
        <v>58</v>
      </c>
    </row>
    <row r="13" spans="1:84" s="4" customFormat="1" ht="6" customHeight="1">
      <c r="A13" s="151"/>
      <c r="B13" s="151"/>
      <c r="C13" s="151"/>
      <c r="D13" s="151"/>
      <c r="E13" s="151"/>
      <c r="F13" s="151"/>
      <c r="G13" s="151"/>
      <c r="H13" s="151"/>
      <c r="I13" s="40"/>
      <c r="J13" s="39"/>
      <c r="K13" s="40"/>
      <c r="L13" s="41"/>
      <c r="M13" s="41"/>
      <c r="N13" s="41"/>
      <c r="O13" s="41"/>
      <c r="P13" s="41"/>
      <c r="Q13" s="41"/>
      <c r="R13" s="41"/>
      <c r="S13" s="41"/>
      <c r="T13" s="41"/>
      <c r="U13" s="40"/>
      <c r="V13" s="41"/>
      <c r="W13" s="41"/>
      <c r="X13" s="41"/>
      <c r="Y13" s="39"/>
      <c r="Z13" s="152"/>
      <c r="AA13" s="40"/>
      <c r="AB13" s="41"/>
      <c r="AC13" s="41"/>
      <c r="AD13" s="41"/>
      <c r="AE13" s="41"/>
      <c r="AF13" s="41"/>
      <c r="AG13" s="41"/>
      <c r="AH13" s="41"/>
      <c r="AI13" s="41"/>
      <c r="AJ13" s="41"/>
      <c r="AK13" s="41"/>
      <c r="AL13" s="41"/>
      <c r="AM13" s="41"/>
      <c r="CA13" t="s">
        <v>24</v>
      </c>
      <c r="CB13" s="6">
        <f>CD13*個票12!$AC$10</f>
        <v>0</v>
      </c>
      <c r="CC13" t="s">
        <v>59</v>
      </c>
      <c r="CD13">
        <v>44</v>
      </c>
      <c r="CE13" s="6">
        <v>200</v>
      </c>
      <c r="CF13" t="s">
        <v>58</v>
      </c>
    </row>
    <row r="14" spans="1:84" s="4" customFormat="1" hidden="1">
      <c r="A14" s="314"/>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4"/>
      <c r="CA14" t="s">
        <v>21</v>
      </c>
      <c r="CB14" s="6">
        <f>CD14*個票12!$AC$10</f>
        <v>0</v>
      </c>
      <c r="CC14" t="s">
        <v>59</v>
      </c>
      <c r="CD14">
        <v>44</v>
      </c>
      <c r="CE14" s="6">
        <v>200</v>
      </c>
      <c r="CF14" t="s">
        <v>58</v>
      </c>
    </row>
    <row r="15" spans="1:84" s="4" customFormat="1" ht="3" hidden="1" customHeight="1">
      <c r="A15" s="53"/>
      <c r="B15" s="53"/>
      <c r="C15" s="53"/>
      <c r="D15" s="53"/>
      <c r="E15" s="53"/>
      <c r="F15" s="53"/>
      <c r="G15" s="53"/>
      <c r="H15" s="53"/>
      <c r="I15" s="50"/>
      <c r="J15" s="54"/>
      <c r="K15" s="49"/>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CA15" t="s">
        <v>5</v>
      </c>
      <c r="CB15" s="6">
        <v>534</v>
      </c>
      <c r="CC15" t="s">
        <v>58</v>
      </c>
      <c r="CD15"/>
      <c r="CE15" s="6">
        <v>200</v>
      </c>
      <c r="CF15" t="s">
        <v>58</v>
      </c>
    </row>
    <row r="16" spans="1:84" s="4" customFormat="1" ht="18" hidden="1" customHeight="1">
      <c r="A16" s="153"/>
      <c r="B16" s="169"/>
      <c r="C16" s="169"/>
      <c r="D16" s="169"/>
      <c r="E16" s="169"/>
      <c r="F16" s="169"/>
      <c r="G16" s="169"/>
      <c r="H16" s="169"/>
      <c r="I16" s="169"/>
      <c r="J16" s="169"/>
      <c r="K16" s="169"/>
      <c r="L16" s="169"/>
      <c r="M16" s="169"/>
      <c r="N16" s="169"/>
      <c r="O16" s="169"/>
      <c r="P16" s="169"/>
      <c r="Q16" s="169"/>
      <c r="R16" s="169"/>
      <c r="S16" s="169"/>
      <c r="T16" s="201"/>
      <c r="U16" s="201"/>
      <c r="V16" s="201"/>
      <c r="W16" s="201"/>
      <c r="X16" s="314"/>
      <c r="Y16" s="314"/>
      <c r="Z16" s="314"/>
      <c r="AA16" s="328"/>
      <c r="AB16" s="328"/>
      <c r="AC16" s="328"/>
      <c r="AD16" s="328"/>
      <c r="AE16" s="328"/>
      <c r="AF16" s="328"/>
      <c r="AG16" s="328"/>
      <c r="AH16" s="328"/>
      <c r="AI16" s="328"/>
      <c r="AJ16" s="328"/>
      <c r="AK16" s="328"/>
      <c r="AL16" s="328"/>
      <c r="AM16" s="328"/>
      <c r="CA16" t="s">
        <v>6</v>
      </c>
      <c r="CB16" s="6">
        <v>564</v>
      </c>
      <c r="CC16" t="s">
        <v>58</v>
      </c>
      <c r="CD16"/>
      <c r="CE16" s="6">
        <v>200</v>
      </c>
      <c r="CF16" t="s">
        <v>58</v>
      </c>
    </row>
    <row r="17" spans="1:84" s="4" customFormat="1" ht="18" hidden="1" customHeight="1">
      <c r="A17" s="153"/>
      <c r="B17" s="169"/>
      <c r="C17" s="169"/>
      <c r="D17" s="169"/>
      <c r="E17" s="169"/>
      <c r="F17" s="169"/>
      <c r="G17" s="169"/>
      <c r="H17" s="169"/>
      <c r="I17" s="169"/>
      <c r="J17" s="169"/>
      <c r="K17" s="169"/>
      <c r="L17" s="169"/>
      <c r="M17" s="169"/>
      <c r="N17" s="169"/>
      <c r="O17" s="169"/>
      <c r="P17" s="169"/>
      <c r="Q17" s="169"/>
      <c r="R17" s="169"/>
      <c r="S17" s="169"/>
      <c r="T17" s="155"/>
      <c r="U17" s="155"/>
      <c r="V17" s="155"/>
      <c r="W17" s="155"/>
      <c r="X17" s="314"/>
      <c r="Y17" s="314"/>
      <c r="Z17" s="314"/>
      <c r="AA17" s="328"/>
      <c r="AB17" s="328"/>
      <c r="AC17" s="328"/>
      <c r="AD17" s="328"/>
      <c r="AE17" s="328"/>
      <c r="AF17" s="328"/>
      <c r="AG17" s="328"/>
      <c r="AH17" s="328"/>
      <c r="AI17" s="328"/>
      <c r="AJ17" s="328"/>
      <c r="AK17" s="328"/>
      <c r="AL17" s="328"/>
      <c r="AM17" s="328"/>
      <c r="CA17" t="s">
        <v>7</v>
      </c>
      <c r="CB17" s="6">
        <v>518</v>
      </c>
      <c r="CC17" t="s">
        <v>58</v>
      </c>
      <c r="CD17"/>
      <c r="CE17" s="6">
        <v>200</v>
      </c>
      <c r="CF17" t="s">
        <v>58</v>
      </c>
    </row>
    <row r="18" spans="1:84" s="4" customFormat="1" ht="6" customHeight="1">
      <c r="A18" s="53"/>
      <c r="B18" s="53"/>
      <c r="C18" s="53"/>
      <c r="D18" s="53"/>
      <c r="E18" s="53"/>
      <c r="F18" s="53"/>
      <c r="G18" s="53"/>
      <c r="H18" s="53"/>
      <c r="I18" s="50"/>
      <c r="J18" s="54"/>
      <c r="K18" s="49"/>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CA18" t="s">
        <v>8</v>
      </c>
      <c r="CB18" s="6">
        <v>227</v>
      </c>
      <c r="CC18" t="s">
        <v>58</v>
      </c>
      <c r="CD18"/>
      <c r="CE18" s="6">
        <v>200</v>
      </c>
      <c r="CF18" t="s">
        <v>58</v>
      </c>
    </row>
    <row r="19" spans="1:84" s="4" customFormat="1">
      <c r="A19" s="356" t="s">
        <v>134</v>
      </c>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8"/>
      <c r="CA19" t="s">
        <v>9</v>
      </c>
      <c r="CB19" s="6">
        <v>508</v>
      </c>
      <c r="CC19" t="s">
        <v>58</v>
      </c>
      <c r="CD19"/>
      <c r="CE19" s="6">
        <v>200</v>
      </c>
      <c r="CF19" t="s">
        <v>58</v>
      </c>
    </row>
    <row r="20" spans="1:84" s="4" customFormat="1" ht="3" customHeight="1" thickBot="1">
      <c r="A20" s="53"/>
      <c r="B20" s="53"/>
      <c r="C20" s="53"/>
      <c r="D20" s="53"/>
      <c r="E20" s="53"/>
      <c r="F20" s="53"/>
      <c r="G20" s="53"/>
      <c r="H20" s="53"/>
      <c r="I20" s="50"/>
      <c r="J20" s="54"/>
      <c r="K20" s="49"/>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CA20" t="s">
        <v>10</v>
      </c>
      <c r="CB20" s="6">
        <v>204</v>
      </c>
      <c r="CC20" t="s">
        <v>58</v>
      </c>
      <c r="CD20"/>
      <c r="CE20" s="6">
        <v>200</v>
      </c>
      <c r="CF20" t="s">
        <v>58</v>
      </c>
    </row>
    <row r="21" spans="1:84" s="4" customFormat="1" ht="19.5" customHeight="1" thickBot="1">
      <c r="A21" s="55" t="s">
        <v>49</v>
      </c>
      <c r="B21" s="53"/>
      <c r="C21" s="53"/>
      <c r="D21" s="53"/>
      <c r="E21" s="53"/>
      <c r="F21" s="53"/>
      <c r="G21" s="53"/>
      <c r="H21" s="53"/>
      <c r="I21" s="111"/>
      <c r="J21" s="54"/>
      <c r="K21" s="49"/>
      <c r="L21" s="51"/>
      <c r="M21" s="51"/>
      <c r="N21" s="51"/>
      <c r="O21" s="51"/>
      <c r="P21" s="51"/>
      <c r="Q21" s="51"/>
      <c r="R21" s="51"/>
      <c r="S21" s="51"/>
      <c r="T21" s="51"/>
      <c r="U21" s="51"/>
      <c r="V21" s="51"/>
      <c r="W21" s="51"/>
      <c r="X21" s="51"/>
      <c r="Y21" s="51"/>
      <c r="Z21" s="51"/>
      <c r="AA21" s="51"/>
      <c r="AB21" s="51"/>
      <c r="AC21" s="51"/>
      <c r="AD21" s="51"/>
      <c r="AE21" s="261" t="s">
        <v>154</v>
      </c>
      <c r="AF21" s="262"/>
      <c r="AG21" s="262"/>
      <c r="AH21" s="263"/>
      <c r="AI21" s="322">
        <f>(20*M22+5*V22)*10+AE22</f>
        <v>0</v>
      </c>
      <c r="AJ21" s="323"/>
      <c r="AK21" s="323"/>
      <c r="AL21" s="320" t="s">
        <v>39</v>
      </c>
      <c r="AM21" s="321"/>
      <c r="CA21" t="s">
        <v>11</v>
      </c>
      <c r="CB21" s="6">
        <v>148</v>
      </c>
      <c r="CC21" t="s">
        <v>58</v>
      </c>
      <c r="CD21"/>
      <c r="CE21" s="6">
        <v>200</v>
      </c>
      <c r="CF21" t="s">
        <v>58</v>
      </c>
    </row>
    <row r="22" spans="1:84" s="4" customFormat="1" ht="19.5" customHeight="1">
      <c r="A22" s="202" t="s">
        <v>54</v>
      </c>
      <c r="B22" s="21"/>
      <c r="C22" s="22"/>
      <c r="D22" s="22"/>
      <c r="E22" s="22"/>
      <c r="F22" s="22"/>
      <c r="G22" s="23"/>
      <c r="H22" s="341" t="s">
        <v>55</v>
      </c>
      <c r="I22" s="342"/>
      <c r="J22" s="342"/>
      <c r="K22" s="342"/>
      <c r="L22" s="343"/>
      <c r="M22" s="344"/>
      <c r="N22" s="344"/>
      <c r="O22" s="344"/>
      <c r="P22" s="16" t="s">
        <v>42</v>
      </c>
      <c r="Q22" s="295" t="s">
        <v>139</v>
      </c>
      <c r="R22" s="296"/>
      <c r="S22" s="296"/>
      <c r="T22" s="296"/>
      <c r="U22" s="297"/>
      <c r="V22" s="344"/>
      <c r="W22" s="344"/>
      <c r="X22" s="344"/>
      <c r="Y22" s="63" t="s">
        <v>42</v>
      </c>
      <c r="Z22" s="196" t="s">
        <v>101</v>
      </c>
      <c r="AA22" s="197"/>
      <c r="AB22" s="197"/>
      <c r="AC22" s="197"/>
      <c r="AD22" s="198"/>
      <c r="AE22" s="392"/>
      <c r="AF22" s="393"/>
      <c r="AG22" s="393"/>
      <c r="AH22" s="114" t="s">
        <v>102</v>
      </c>
      <c r="AI22" s="114"/>
      <c r="AJ22" s="112"/>
      <c r="AK22" s="44"/>
      <c r="AL22" s="44"/>
      <c r="AM22" s="47"/>
      <c r="AO22" s="4">
        <f>IF(M22=0,,"有")</f>
        <v>0</v>
      </c>
      <c r="CA22" t="s">
        <v>12</v>
      </c>
      <c r="CB22" s="6">
        <v>148</v>
      </c>
      <c r="CC22" t="s">
        <v>58</v>
      </c>
      <c r="CD22"/>
      <c r="CE22" s="6">
        <v>200</v>
      </c>
      <c r="CF22" t="s">
        <v>58</v>
      </c>
    </row>
    <row r="23" spans="1:84" s="4" customFormat="1" ht="6" customHeight="1" thickBot="1">
      <c r="A23" s="53"/>
      <c r="B23" s="53"/>
      <c r="C23" s="53"/>
      <c r="D23" s="53"/>
      <c r="E23" s="53"/>
      <c r="F23" s="53"/>
      <c r="G23" s="53"/>
      <c r="H23" s="53"/>
      <c r="I23" s="50"/>
      <c r="J23" s="54"/>
      <c r="K23" s="49"/>
      <c r="L23" s="51"/>
      <c r="M23" s="51"/>
      <c r="N23" s="51"/>
      <c r="O23" s="51"/>
      <c r="P23" s="51"/>
      <c r="Q23" s="51"/>
      <c r="R23" s="51"/>
      <c r="S23" s="51"/>
      <c r="T23" s="51"/>
      <c r="U23" s="51"/>
      <c r="V23" s="51"/>
      <c r="W23" s="51"/>
      <c r="X23" s="199"/>
      <c r="Y23" s="199"/>
      <c r="Z23" s="199"/>
      <c r="AA23" s="199"/>
      <c r="AB23" s="199"/>
      <c r="AC23" s="199"/>
      <c r="AD23" s="41"/>
      <c r="AE23" s="51"/>
      <c r="AF23" s="51"/>
      <c r="AG23" s="51"/>
      <c r="AH23" s="51"/>
      <c r="AI23" s="51"/>
      <c r="AJ23" s="51"/>
      <c r="AK23" s="51"/>
      <c r="AL23" s="51"/>
      <c r="AM23" s="51"/>
      <c r="CA23" s="12" t="s">
        <v>47</v>
      </c>
      <c r="CB23" s="6">
        <v>33</v>
      </c>
      <c r="CC23" t="s">
        <v>58</v>
      </c>
      <c r="CD23"/>
      <c r="CE23" s="6">
        <v>200</v>
      </c>
      <c r="CF23" t="s">
        <v>58</v>
      </c>
    </row>
    <row r="24" spans="1:84" ht="19.5" customHeight="1" thickBot="1">
      <c r="A24" s="56" t="s">
        <v>64</v>
      </c>
      <c r="B24" s="53"/>
      <c r="C24" s="168"/>
      <c r="D24" s="53"/>
      <c r="E24" s="57"/>
      <c r="F24" s="53"/>
      <c r="G24" s="53"/>
      <c r="H24" s="53"/>
      <c r="I24" s="53"/>
      <c r="J24" s="58"/>
      <c r="K24" s="58"/>
      <c r="L24" s="58"/>
      <c r="M24" s="58"/>
      <c r="N24" s="58"/>
      <c r="O24" s="59"/>
      <c r="P24" s="60"/>
      <c r="Q24" s="61"/>
      <c r="R24" s="61"/>
      <c r="S24" s="58"/>
      <c r="T24" s="54"/>
      <c r="U24" s="58"/>
      <c r="V24" s="58"/>
      <c r="W24" s="168"/>
      <c r="X24" s="264" t="s">
        <v>90</v>
      </c>
      <c r="Y24" s="265"/>
      <c r="Z24" s="265"/>
      <c r="AA24" s="265"/>
      <c r="AB24" s="265"/>
      <c r="AC24" s="266"/>
      <c r="AD24" s="261" t="s">
        <v>155</v>
      </c>
      <c r="AE24" s="262"/>
      <c r="AF24" s="262"/>
      <c r="AG24" s="262"/>
      <c r="AH24" s="263"/>
      <c r="AI24" s="354">
        <f>MIN(X25,ROUNDDOWN(H37/1000,0))</f>
        <v>0</v>
      </c>
      <c r="AJ24" s="355"/>
      <c r="AK24" s="355"/>
      <c r="AL24" s="320" t="s">
        <v>39</v>
      </c>
      <c r="AM24" s="321"/>
      <c r="CA24" t="s">
        <v>13</v>
      </c>
      <c r="CB24" s="6">
        <v>475</v>
      </c>
      <c r="CC24" t="s">
        <v>58</v>
      </c>
      <c r="CD24"/>
      <c r="CE24" s="6">
        <v>200</v>
      </c>
      <c r="CF24" t="s">
        <v>58</v>
      </c>
    </row>
    <row r="25" spans="1:84" ht="13.8" thickBot="1">
      <c r="A25" s="56"/>
      <c r="B25" s="53"/>
      <c r="C25" s="168"/>
      <c r="D25" s="53"/>
      <c r="E25" s="57"/>
      <c r="F25" s="53"/>
      <c r="G25" s="53"/>
      <c r="H25" s="53"/>
      <c r="I25" s="53"/>
      <c r="J25" s="58"/>
      <c r="K25" s="58"/>
      <c r="L25" s="58"/>
      <c r="M25" s="58"/>
      <c r="N25" s="58"/>
      <c r="O25" s="59"/>
      <c r="P25" s="60"/>
      <c r="Q25" s="61"/>
      <c r="R25" s="61"/>
      <c r="S25" s="58"/>
      <c r="T25" s="54"/>
      <c r="U25" s="58"/>
      <c r="V25" s="58"/>
      <c r="W25" s="62"/>
      <c r="X25" s="271" t="str">
        <f>IFERROR(VLOOKUP(H10,個票12!CA5:CB39,2,FALSE),"")</f>
        <v/>
      </c>
      <c r="Y25" s="272"/>
      <c r="Z25" s="272"/>
      <c r="AA25" s="272"/>
      <c r="AB25" s="267" t="s">
        <v>39</v>
      </c>
      <c r="AC25" s="268"/>
      <c r="AD25" s="162"/>
      <c r="AE25" s="163"/>
      <c r="AF25" s="163"/>
      <c r="AG25" s="163"/>
      <c r="AH25" s="164"/>
      <c r="AI25" s="394"/>
      <c r="AJ25" s="394"/>
      <c r="AK25" s="394"/>
      <c r="AL25" s="387"/>
      <c r="AM25" s="388"/>
      <c r="AV25" s="4"/>
      <c r="AX25" s="134" t="str">
        <f>IF(X25&gt;=AI26,"○","！（補助上限額を超過しています）")</f>
        <v>○</v>
      </c>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6"/>
      <c r="CA25" t="s">
        <v>14</v>
      </c>
      <c r="CB25" s="6">
        <v>638</v>
      </c>
      <c r="CC25" t="s">
        <v>58</v>
      </c>
      <c r="CD25"/>
      <c r="CE25" s="6">
        <v>200</v>
      </c>
      <c r="CF25" t="s">
        <v>58</v>
      </c>
    </row>
    <row r="26" spans="1:84" ht="15" customHeight="1">
      <c r="A26" s="168" t="s">
        <v>79</v>
      </c>
      <c r="B26" s="53"/>
      <c r="C26" s="168"/>
      <c r="D26" s="53"/>
      <c r="E26" s="57"/>
      <c r="F26" s="53"/>
      <c r="G26" s="53"/>
      <c r="H26" s="53"/>
      <c r="I26" s="53"/>
      <c r="J26" s="58"/>
      <c r="K26" s="58"/>
      <c r="L26" s="58"/>
      <c r="M26" s="58"/>
      <c r="N26" s="58"/>
      <c r="O26" s="59"/>
      <c r="P26" s="60"/>
      <c r="Q26" s="61"/>
      <c r="R26" s="61"/>
      <c r="S26" s="58"/>
      <c r="T26" s="54"/>
      <c r="U26" s="58"/>
      <c r="V26" s="58"/>
      <c r="W26" s="62"/>
      <c r="X26" s="273"/>
      <c r="Y26" s="274"/>
      <c r="Z26" s="274"/>
      <c r="AA26" s="274"/>
      <c r="AB26" s="269"/>
      <c r="AC26" s="270"/>
      <c r="AD26" s="165"/>
      <c r="AE26" s="166"/>
      <c r="AF26" s="166"/>
      <c r="AG26" s="166"/>
      <c r="AH26" s="167"/>
      <c r="AI26" s="389">
        <f>SUM(AI24:AK25)</f>
        <v>0</v>
      </c>
      <c r="AJ26" s="389"/>
      <c r="AK26" s="389"/>
      <c r="AL26" s="390"/>
      <c r="AM26" s="391"/>
      <c r="CA26" t="s">
        <v>15</v>
      </c>
      <c r="CB26" s="6">
        <f>CD26*個票12!$AC$10</f>
        <v>0</v>
      </c>
      <c r="CC26" t="s">
        <v>59</v>
      </c>
      <c r="CD26" s="6">
        <v>38</v>
      </c>
      <c r="CE26" s="6" t="s">
        <v>61</v>
      </c>
      <c r="CF26" s="6"/>
    </row>
    <row r="27" spans="1:84" ht="15" customHeight="1">
      <c r="A27" s="281" t="s">
        <v>80</v>
      </c>
      <c r="B27" s="282"/>
      <c r="C27" s="282"/>
      <c r="D27" s="282"/>
      <c r="E27" s="282"/>
      <c r="F27" s="282"/>
      <c r="G27" s="283"/>
      <c r="H27" s="282" t="s">
        <v>158</v>
      </c>
      <c r="I27" s="282"/>
      <c r="J27" s="282"/>
      <c r="K27" s="282"/>
      <c r="L27" s="282"/>
      <c r="M27" s="281" t="s">
        <v>23</v>
      </c>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CA27" t="s">
        <v>16</v>
      </c>
      <c r="CB27" s="6">
        <f>CD27*個票12!$AC$10</f>
        <v>0</v>
      </c>
      <c r="CC27" t="s">
        <v>59</v>
      </c>
      <c r="CD27" s="6">
        <v>40</v>
      </c>
      <c r="CE27" s="6" t="s">
        <v>61</v>
      </c>
      <c r="CF27" s="6"/>
    </row>
    <row r="28" spans="1:84" ht="15" customHeight="1">
      <c r="A28" s="106" t="s">
        <v>81</v>
      </c>
      <c r="B28" s="107"/>
      <c r="C28" s="107"/>
      <c r="D28" s="107"/>
      <c r="E28" s="108"/>
      <c r="F28" s="108"/>
      <c r="G28" s="109"/>
      <c r="H28" s="294"/>
      <c r="I28" s="294"/>
      <c r="J28" s="294"/>
      <c r="K28" s="294"/>
      <c r="L28" s="294"/>
      <c r="M28" s="284"/>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6"/>
      <c r="CA28" t="s">
        <v>17</v>
      </c>
      <c r="CB28" s="6">
        <f>CD28*個票12!$AC$10</f>
        <v>0</v>
      </c>
      <c r="CC28" t="s">
        <v>59</v>
      </c>
      <c r="CD28" s="6">
        <v>38</v>
      </c>
      <c r="CE28" s="6" t="s">
        <v>61</v>
      </c>
      <c r="CF28" s="6"/>
    </row>
    <row r="29" spans="1:84" ht="15" customHeight="1">
      <c r="A29" s="64" t="s">
        <v>82</v>
      </c>
      <c r="B29" s="65"/>
      <c r="C29" s="65"/>
      <c r="D29" s="65"/>
      <c r="E29" s="66"/>
      <c r="F29" s="66"/>
      <c r="G29" s="67"/>
      <c r="H29" s="293"/>
      <c r="I29" s="293"/>
      <c r="J29" s="293"/>
      <c r="K29" s="293"/>
      <c r="L29" s="293"/>
      <c r="M29" s="287"/>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9"/>
      <c r="CA29" t="s">
        <v>18</v>
      </c>
      <c r="CB29" s="6">
        <f>CD29*個票12!$AC$10</f>
        <v>0</v>
      </c>
      <c r="CC29" t="s">
        <v>59</v>
      </c>
      <c r="CD29" s="6">
        <v>48</v>
      </c>
      <c r="CE29" s="6" t="s">
        <v>61</v>
      </c>
      <c r="CF29" s="6"/>
    </row>
    <row r="30" spans="1:84" ht="15" customHeight="1">
      <c r="A30" s="64" t="s">
        <v>83</v>
      </c>
      <c r="B30" s="65"/>
      <c r="C30" s="65"/>
      <c r="D30" s="65"/>
      <c r="E30" s="66"/>
      <c r="F30" s="66"/>
      <c r="G30" s="67"/>
      <c r="H30" s="293"/>
      <c r="I30" s="293"/>
      <c r="J30" s="293"/>
      <c r="K30" s="293"/>
      <c r="L30" s="293"/>
      <c r="M30" s="287"/>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9"/>
      <c r="CA30" t="s">
        <v>19</v>
      </c>
      <c r="CB30" s="6">
        <f>CD30*個票12!$AC$10</f>
        <v>0</v>
      </c>
      <c r="CC30" t="s">
        <v>59</v>
      </c>
      <c r="CD30" s="6">
        <v>43</v>
      </c>
      <c r="CE30" s="6" t="s">
        <v>61</v>
      </c>
      <c r="CF30" s="6"/>
    </row>
    <row r="31" spans="1:84" ht="15" customHeight="1">
      <c r="A31" s="64" t="s">
        <v>84</v>
      </c>
      <c r="B31" s="65"/>
      <c r="C31" s="65"/>
      <c r="D31" s="65"/>
      <c r="E31" s="66"/>
      <c r="F31" s="66"/>
      <c r="G31" s="67"/>
      <c r="H31" s="293"/>
      <c r="I31" s="293"/>
      <c r="J31" s="293"/>
      <c r="K31" s="293"/>
      <c r="L31" s="293"/>
      <c r="M31" s="287"/>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9"/>
      <c r="CA31" t="s">
        <v>20</v>
      </c>
      <c r="CB31" s="6">
        <f>CD31*個票12!$AC$10</f>
        <v>0</v>
      </c>
      <c r="CC31" t="s">
        <v>59</v>
      </c>
      <c r="CD31" s="6">
        <v>36</v>
      </c>
      <c r="CE31" s="6" t="s">
        <v>61</v>
      </c>
      <c r="CF31" s="6"/>
    </row>
    <row r="32" spans="1:84" ht="15" customHeight="1">
      <c r="A32" s="64" t="s">
        <v>85</v>
      </c>
      <c r="B32" s="65"/>
      <c r="C32" s="65"/>
      <c r="D32" s="65"/>
      <c r="E32" s="66"/>
      <c r="F32" s="66"/>
      <c r="G32" s="67"/>
      <c r="H32" s="293"/>
      <c r="I32" s="293"/>
      <c r="J32" s="293"/>
      <c r="K32" s="293"/>
      <c r="L32" s="293"/>
      <c r="M32" s="287"/>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9"/>
      <c r="CA32" t="s">
        <v>31</v>
      </c>
      <c r="CB32" s="6">
        <f>CD32*個票12!$AC$10</f>
        <v>0</v>
      </c>
      <c r="CC32" t="s">
        <v>59</v>
      </c>
      <c r="CD32" s="6">
        <v>37</v>
      </c>
      <c r="CE32" s="6" t="s">
        <v>61</v>
      </c>
      <c r="CF32" s="6"/>
    </row>
    <row r="33" spans="1:84" ht="15" customHeight="1">
      <c r="A33" s="64" t="s">
        <v>86</v>
      </c>
      <c r="B33" s="65"/>
      <c r="C33" s="65"/>
      <c r="D33" s="65"/>
      <c r="E33" s="66"/>
      <c r="F33" s="66"/>
      <c r="G33" s="67"/>
      <c r="H33" s="293"/>
      <c r="I33" s="293"/>
      <c r="J33" s="293"/>
      <c r="K33" s="293"/>
      <c r="L33" s="293"/>
      <c r="M33" s="287"/>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9"/>
      <c r="AV33" s="4"/>
      <c r="CA33" t="s">
        <v>32</v>
      </c>
      <c r="CB33" s="6">
        <f>CD33*個票12!$AC$10</f>
        <v>0</v>
      </c>
      <c r="CC33" t="s">
        <v>59</v>
      </c>
      <c r="CD33" s="6">
        <v>35</v>
      </c>
      <c r="CE33" s="6" t="s">
        <v>61</v>
      </c>
      <c r="CF33" s="6"/>
    </row>
    <row r="34" spans="1:84" ht="15" customHeight="1">
      <c r="A34" s="64" t="s">
        <v>87</v>
      </c>
      <c r="B34" s="65"/>
      <c r="C34" s="65"/>
      <c r="D34" s="65"/>
      <c r="E34" s="66"/>
      <c r="F34" s="66"/>
      <c r="G34" s="67"/>
      <c r="H34" s="293"/>
      <c r="I34" s="293"/>
      <c r="J34" s="293"/>
      <c r="K34" s="293"/>
      <c r="L34" s="293"/>
      <c r="M34" s="287"/>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9"/>
      <c r="CA34" t="s">
        <v>33</v>
      </c>
      <c r="CB34" s="6">
        <f>CD34*個票12!$AC$10</f>
        <v>0</v>
      </c>
      <c r="CC34" t="s">
        <v>59</v>
      </c>
      <c r="CD34" s="6">
        <v>37</v>
      </c>
      <c r="CE34" s="6" t="s">
        <v>61</v>
      </c>
      <c r="CF34" s="6"/>
    </row>
    <row r="35" spans="1:84" ht="15" customHeight="1">
      <c r="A35" s="64" t="s">
        <v>88</v>
      </c>
      <c r="B35" s="68"/>
      <c r="C35" s="68"/>
      <c r="D35" s="68"/>
      <c r="E35" s="68"/>
      <c r="F35" s="68"/>
      <c r="G35" s="69"/>
      <c r="H35" s="293"/>
      <c r="I35" s="293"/>
      <c r="J35" s="293"/>
      <c r="K35" s="293"/>
      <c r="L35" s="293"/>
      <c r="M35" s="287"/>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9"/>
      <c r="CA35" t="s">
        <v>34</v>
      </c>
      <c r="CB35" s="6">
        <f>CD35*個票12!$AC$10</f>
        <v>0</v>
      </c>
      <c r="CC35" t="s">
        <v>59</v>
      </c>
      <c r="CD35" s="6">
        <v>35</v>
      </c>
      <c r="CE35" s="6" t="s">
        <v>61</v>
      </c>
      <c r="CF35" s="6"/>
    </row>
    <row r="36" spans="1:84" ht="15" customHeight="1">
      <c r="A36" s="70" t="s">
        <v>89</v>
      </c>
      <c r="B36" s="71"/>
      <c r="C36" s="71"/>
      <c r="D36" s="71"/>
      <c r="E36" s="72"/>
      <c r="F36" s="72"/>
      <c r="G36" s="73"/>
      <c r="H36" s="280"/>
      <c r="I36" s="280"/>
      <c r="J36" s="280"/>
      <c r="K36" s="280"/>
      <c r="L36" s="280"/>
      <c r="M36" s="290"/>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2"/>
      <c r="CA36" t="s">
        <v>35</v>
      </c>
      <c r="CB36" s="6">
        <f>CD36*個票12!$AC$10</f>
        <v>0</v>
      </c>
      <c r="CC36" t="s">
        <v>59</v>
      </c>
      <c r="CD36" s="6">
        <v>37</v>
      </c>
      <c r="CE36" s="6" t="s">
        <v>61</v>
      </c>
      <c r="CF36" s="6"/>
    </row>
    <row r="37" spans="1:84" ht="15" customHeight="1">
      <c r="A37" s="74" t="s">
        <v>46</v>
      </c>
      <c r="B37" s="75"/>
      <c r="C37" s="75"/>
      <c r="D37" s="75"/>
      <c r="E37" s="75"/>
      <c r="F37" s="75"/>
      <c r="G37" s="76"/>
      <c r="H37" s="275">
        <f>SUM(H28:L36)</f>
        <v>0</v>
      </c>
      <c r="I37" s="275"/>
      <c r="J37" s="275"/>
      <c r="K37" s="275"/>
      <c r="L37" s="276"/>
      <c r="M37" s="277"/>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9"/>
      <c r="CA37" t="s">
        <v>36</v>
      </c>
      <c r="CB37" s="6">
        <f>CD37*個票12!$AC$10</f>
        <v>0</v>
      </c>
      <c r="CC37" t="s">
        <v>59</v>
      </c>
      <c r="CD37" s="6">
        <v>35</v>
      </c>
      <c r="CE37" s="6" t="s">
        <v>61</v>
      </c>
      <c r="CF37" s="6"/>
    </row>
    <row r="38" spans="1:84" ht="6" customHeight="1" thickBot="1">
      <c r="A38" s="77"/>
      <c r="B38" s="77"/>
      <c r="C38" s="77"/>
      <c r="D38" s="77"/>
      <c r="E38" s="78"/>
      <c r="F38" s="78"/>
      <c r="G38" s="78"/>
      <c r="H38" s="78"/>
      <c r="I38" s="78"/>
      <c r="J38" s="79"/>
      <c r="K38" s="79"/>
      <c r="L38" s="79"/>
      <c r="M38" s="79"/>
      <c r="N38" s="79"/>
      <c r="O38" s="80"/>
      <c r="P38" s="80"/>
      <c r="Q38" s="80"/>
      <c r="R38" s="80"/>
      <c r="S38" s="80"/>
      <c r="T38" s="80"/>
      <c r="U38" s="80"/>
      <c r="V38" s="80"/>
      <c r="W38" s="80"/>
      <c r="X38" s="80"/>
      <c r="Y38" s="80"/>
      <c r="Z38" s="80"/>
      <c r="AA38" s="80"/>
      <c r="AB38" s="80"/>
      <c r="AC38" s="80"/>
      <c r="AD38" s="80"/>
      <c r="AE38" s="80"/>
      <c r="AF38" s="80"/>
      <c r="AG38" s="80"/>
      <c r="AH38" s="88"/>
      <c r="AI38" s="80"/>
      <c r="AJ38" s="80"/>
      <c r="AK38" s="80"/>
      <c r="AL38" s="80"/>
      <c r="AM38" s="80"/>
      <c r="CA38" t="s">
        <v>37</v>
      </c>
      <c r="CB38" s="6">
        <f>CD38*個票12!$AC$10</f>
        <v>0</v>
      </c>
      <c r="CC38" t="s">
        <v>59</v>
      </c>
      <c r="CD38" s="6">
        <v>37</v>
      </c>
      <c r="CE38" s="6" t="s">
        <v>61</v>
      </c>
      <c r="CF38" s="6"/>
    </row>
    <row r="39" spans="1:84" s="4" customFormat="1" ht="19.5" customHeight="1" thickBot="1">
      <c r="A39" s="55" t="s">
        <v>66</v>
      </c>
      <c r="B39" s="53"/>
      <c r="C39" s="53"/>
      <c r="D39" s="53"/>
      <c r="E39" s="53"/>
      <c r="F39" s="53"/>
      <c r="G39" s="53"/>
      <c r="H39" s="53"/>
      <c r="I39" s="50"/>
      <c r="J39" s="54"/>
      <c r="K39" s="49"/>
      <c r="L39" s="51"/>
      <c r="M39" s="51"/>
      <c r="N39" s="51"/>
      <c r="O39" s="51"/>
      <c r="P39" s="51"/>
      <c r="Q39" s="51"/>
      <c r="R39" s="51"/>
      <c r="S39" s="51"/>
      <c r="T39" s="51"/>
      <c r="U39" s="51"/>
      <c r="V39" s="51"/>
      <c r="W39" s="51"/>
      <c r="X39" s="51"/>
      <c r="Y39" s="51"/>
      <c r="Z39" s="51"/>
      <c r="AA39" s="51"/>
      <c r="AB39" s="51"/>
      <c r="AC39" s="51"/>
      <c r="AD39" s="51"/>
      <c r="AE39" s="261" t="s">
        <v>157</v>
      </c>
      <c r="AF39" s="262"/>
      <c r="AG39" s="262"/>
      <c r="AH39" s="263"/>
      <c r="AI39" s="329">
        <f>ROUNDDOWN(IFERROR(IF(H10="居宅介護支援事業所",(X42*AI42+X43*AI43+X44*AI44+X45*AI45)/1000,(X40*AI40+X41*AI41)/1000),""),0)</f>
        <v>0</v>
      </c>
      <c r="AJ39" s="330"/>
      <c r="AK39" s="330"/>
      <c r="AL39" s="320" t="s">
        <v>39</v>
      </c>
      <c r="AM39" s="321"/>
      <c r="CA39" t="s">
        <v>38</v>
      </c>
      <c r="CB39" s="6">
        <f>CD39*個票12!$AC$10</f>
        <v>0</v>
      </c>
      <c r="CC39" t="s">
        <v>59</v>
      </c>
      <c r="CD39" s="6">
        <v>35</v>
      </c>
      <c r="CE39" s="6" t="s">
        <v>61</v>
      </c>
      <c r="CF39" s="6"/>
    </row>
    <row r="40" spans="1:84" s="4" customFormat="1" ht="15.75" customHeight="1">
      <c r="A40" s="304" t="s">
        <v>119</v>
      </c>
      <c r="B40" s="305"/>
      <c r="C40" s="305"/>
      <c r="D40" s="305"/>
      <c r="E40" s="305"/>
      <c r="F40" s="305"/>
      <c r="G40" s="305"/>
      <c r="H40" s="305"/>
      <c r="I40" s="305"/>
      <c r="J40" s="306"/>
      <c r="K40" s="196" t="s">
        <v>114</v>
      </c>
      <c r="L40" s="198"/>
      <c r="M40" s="24"/>
      <c r="N40" s="197"/>
      <c r="O40" s="197"/>
      <c r="P40" s="197"/>
      <c r="Q40" s="28"/>
      <c r="R40" s="197"/>
      <c r="S40" s="197"/>
      <c r="T40" s="197"/>
      <c r="U40" s="197"/>
      <c r="V40" s="197"/>
      <c r="W40" s="27"/>
      <c r="X40" s="303">
        <f>IF($H$10="介護予防・生活支援サービス事業の事業者","",1500)</f>
        <v>1500</v>
      </c>
      <c r="Y40" s="303"/>
      <c r="Z40" s="303"/>
      <c r="AA40" s="300" t="s">
        <v>52</v>
      </c>
      <c r="AB40" s="301"/>
      <c r="AC40" s="295" t="s">
        <v>53</v>
      </c>
      <c r="AD40" s="296"/>
      <c r="AE40" s="296"/>
      <c r="AF40" s="296"/>
      <c r="AG40" s="296"/>
      <c r="AH40" s="297"/>
      <c r="AI40" s="298"/>
      <c r="AJ40" s="299"/>
      <c r="AK40" s="299"/>
      <c r="AL40" s="395" t="s">
        <v>42</v>
      </c>
      <c r="AM40" s="396"/>
      <c r="CA40" t="s">
        <v>103</v>
      </c>
      <c r="CB40"/>
      <c r="CC40"/>
      <c r="CD40"/>
      <c r="CE40"/>
      <c r="CF40"/>
    </row>
    <row r="41" spans="1:84" s="4" customFormat="1" ht="15.75" customHeight="1">
      <c r="A41" s="307"/>
      <c r="B41" s="308"/>
      <c r="C41" s="308"/>
      <c r="D41" s="308"/>
      <c r="E41" s="308"/>
      <c r="F41" s="308"/>
      <c r="G41" s="308"/>
      <c r="H41" s="308"/>
      <c r="I41" s="308"/>
      <c r="J41" s="309"/>
      <c r="K41" s="196" t="s">
        <v>115</v>
      </c>
      <c r="L41" s="198"/>
      <c r="M41" s="24"/>
      <c r="N41" s="197"/>
      <c r="O41" s="197"/>
      <c r="P41" s="197"/>
      <c r="Q41" s="28"/>
      <c r="R41" s="197"/>
      <c r="S41" s="197"/>
      <c r="T41" s="197"/>
      <c r="U41" s="197"/>
      <c r="V41" s="197"/>
      <c r="W41" s="27"/>
      <c r="X41" s="303">
        <f>IF($H$10="介護予防・生活支援サービス事業の事業者","",3000)</f>
        <v>3000</v>
      </c>
      <c r="Y41" s="303"/>
      <c r="Z41" s="303"/>
      <c r="AA41" s="300" t="s">
        <v>52</v>
      </c>
      <c r="AB41" s="301"/>
      <c r="AC41" s="295" t="s">
        <v>53</v>
      </c>
      <c r="AD41" s="296"/>
      <c r="AE41" s="296"/>
      <c r="AF41" s="296"/>
      <c r="AG41" s="296"/>
      <c r="AH41" s="297"/>
      <c r="AI41" s="298"/>
      <c r="AJ41" s="299"/>
      <c r="AK41" s="299"/>
      <c r="AL41" s="326" t="s">
        <v>42</v>
      </c>
      <c r="AM41" s="327"/>
    </row>
    <row r="42" spans="1:84" s="4" customFormat="1" ht="15.75" customHeight="1">
      <c r="A42" s="131"/>
      <c r="B42" s="397" t="s">
        <v>116</v>
      </c>
      <c r="C42" s="398"/>
      <c r="D42" s="398"/>
      <c r="E42" s="398"/>
      <c r="F42" s="398"/>
      <c r="G42" s="398"/>
      <c r="H42" s="398"/>
      <c r="I42" s="398"/>
      <c r="J42" s="399"/>
      <c r="K42" s="200" t="s">
        <v>114</v>
      </c>
      <c r="L42" s="200"/>
      <c r="M42" s="129"/>
      <c r="N42" s="129"/>
      <c r="O42" s="130"/>
      <c r="P42" s="130"/>
      <c r="Q42" s="200"/>
      <c r="R42" s="200"/>
      <c r="S42" s="200"/>
      <c r="T42" s="200"/>
      <c r="U42" s="200"/>
      <c r="V42" s="200"/>
      <c r="W42" s="128"/>
      <c r="X42" s="303">
        <f>IF($H$10="介護予防・生活支援サービス事業の事業者","",1500)</f>
        <v>1500</v>
      </c>
      <c r="Y42" s="303"/>
      <c r="Z42" s="303"/>
      <c r="AA42" s="300" t="s">
        <v>52</v>
      </c>
      <c r="AB42" s="301"/>
      <c r="AC42" s="295" t="s">
        <v>53</v>
      </c>
      <c r="AD42" s="296"/>
      <c r="AE42" s="296"/>
      <c r="AF42" s="296"/>
      <c r="AG42" s="296"/>
      <c r="AH42" s="297"/>
      <c r="AI42" s="298"/>
      <c r="AJ42" s="299"/>
      <c r="AK42" s="299"/>
      <c r="AL42" s="324" t="s">
        <v>42</v>
      </c>
      <c r="AM42" s="325"/>
    </row>
    <row r="43" spans="1:84" s="4" customFormat="1" ht="15.75" customHeight="1">
      <c r="A43" s="126"/>
      <c r="B43" s="400"/>
      <c r="C43" s="401"/>
      <c r="D43" s="401"/>
      <c r="E43" s="401"/>
      <c r="F43" s="401"/>
      <c r="G43" s="401"/>
      <c r="H43" s="401"/>
      <c r="I43" s="401"/>
      <c r="J43" s="402"/>
      <c r="K43" s="26" t="s">
        <v>117</v>
      </c>
      <c r="L43" s="26"/>
      <c r="M43" s="26"/>
      <c r="N43" s="26"/>
      <c r="O43" s="18"/>
      <c r="P43" s="18"/>
      <c r="Q43" s="17"/>
      <c r="R43" s="17"/>
      <c r="S43" s="17"/>
      <c r="T43" s="17"/>
      <c r="U43" s="17"/>
      <c r="V43" s="17"/>
      <c r="W43" s="19"/>
      <c r="X43" s="303">
        <f>IF($H$10="介護予防・生活支援サービス事業の事業者","",4500)</f>
        <v>4500</v>
      </c>
      <c r="Y43" s="303"/>
      <c r="Z43" s="303"/>
      <c r="AA43" s="300" t="s">
        <v>52</v>
      </c>
      <c r="AB43" s="301"/>
      <c r="AC43" s="295" t="s">
        <v>53</v>
      </c>
      <c r="AD43" s="296"/>
      <c r="AE43" s="296"/>
      <c r="AF43" s="296"/>
      <c r="AG43" s="296"/>
      <c r="AH43" s="297"/>
      <c r="AI43" s="298"/>
      <c r="AJ43" s="299"/>
      <c r="AK43" s="299"/>
      <c r="AL43" s="324" t="s">
        <v>42</v>
      </c>
      <c r="AM43" s="325"/>
    </row>
    <row r="44" spans="1:84" s="4" customFormat="1" ht="15.75" customHeight="1">
      <c r="A44" s="126"/>
      <c r="B44" s="400"/>
      <c r="C44" s="401"/>
      <c r="D44" s="401"/>
      <c r="E44" s="401"/>
      <c r="F44" s="401"/>
      <c r="G44" s="401"/>
      <c r="H44" s="401"/>
      <c r="I44" s="401"/>
      <c r="J44" s="402"/>
      <c r="K44" s="25" t="s">
        <v>115</v>
      </c>
      <c r="L44" s="25"/>
      <c r="M44" s="25"/>
      <c r="N44" s="25"/>
      <c r="O44" s="28"/>
      <c r="P44" s="28"/>
      <c r="Q44" s="197"/>
      <c r="R44" s="197"/>
      <c r="S44" s="197"/>
      <c r="T44" s="197"/>
      <c r="U44" s="197"/>
      <c r="V44" s="197"/>
      <c r="W44" s="27"/>
      <c r="X44" s="303">
        <f>IF($H$10="介護予防・生活支援サービス事業の事業者","",3000)</f>
        <v>3000</v>
      </c>
      <c r="Y44" s="303"/>
      <c r="Z44" s="303"/>
      <c r="AA44" s="300" t="s">
        <v>52</v>
      </c>
      <c r="AB44" s="301"/>
      <c r="AC44" s="295" t="s">
        <v>53</v>
      </c>
      <c r="AD44" s="296"/>
      <c r="AE44" s="296"/>
      <c r="AF44" s="296"/>
      <c r="AG44" s="296"/>
      <c r="AH44" s="297"/>
      <c r="AI44" s="298"/>
      <c r="AJ44" s="299"/>
      <c r="AK44" s="299"/>
      <c r="AL44" s="324" t="s">
        <v>42</v>
      </c>
      <c r="AM44" s="325"/>
    </row>
    <row r="45" spans="1:84" s="4" customFormat="1" ht="15.75" customHeight="1">
      <c r="A45" s="127"/>
      <c r="B45" s="403"/>
      <c r="C45" s="404"/>
      <c r="D45" s="404"/>
      <c r="E45" s="404"/>
      <c r="F45" s="404"/>
      <c r="G45" s="404"/>
      <c r="H45" s="404"/>
      <c r="I45" s="404"/>
      <c r="J45" s="405"/>
      <c r="K45" s="25" t="s">
        <v>118</v>
      </c>
      <c r="L45" s="25"/>
      <c r="M45" s="25"/>
      <c r="N45" s="25"/>
      <c r="O45" s="28"/>
      <c r="P45" s="28"/>
      <c r="Q45" s="197"/>
      <c r="R45" s="197"/>
      <c r="S45" s="197"/>
      <c r="T45" s="197"/>
      <c r="U45" s="197"/>
      <c r="V45" s="197"/>
      <c r="W45" s="27"/>
      <c r="X45" s="303">
        <f>IF($H$10="介護予防・生活支援サービス事業の事業者","",6000)</f>
        <v>6000</v>
      </c>
      <c r="Y45" s="303"/>
      <c r="Z45" s="303"/>
      <c r="AA45" s="300" t="s">
        <v>52</v>
      </c>
      <c r="AB45" s="301"/>
      <c r="AC45" s="295" t="s">
        <v>53</v>
      </c>
      <c r="AD45" s="296"/>
      <c r="AE45" s="296"/>
      <c r="AF45" s="296"/>
      <c r="AG45" s="296"/>
      <c r="AH45" s="297"/>
      <c r="AI45" s="298"/>
      <c r="AJ45" s="299"/>
      <c r="AK45" s="299"/>
      <c r="AL45" s="324" t="s">
        <v>42</v>
      </c>
      <c r="AM45" s="325"/>
    </row>
    <row r="46" spans="1:84" s="4" customFormat="1" ht="6" customHeight="1" thickBot="1">
      <c r="A46" s="53"/>
      <c r="B46" s="53"/>
      <c r="C46" s="53"/>
      <c r="D46" s="53"/>
      <c r="E46" s="53"/>
      <c r="F46" s="53"/>
      <c r="G46" s="53"/>
      <c r="H46" s="53"/>
      <c r="I46" s="50"/>
      <c r="J46" s="54"/>
      <c r="K46" s="49"/>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row>
    <row r="47" spans="1:84" s="4" customFormat="1" ht="19.5" customHeight="1" thickBot="1">
      <c r="A47" s="55" t="s">
        <v>67</v>
      </c>
      <c r="B47" s="49"/>
      <c r="C47" s="53"/>
      <c r="D47" s="53"/>
      <c r="E47" s="53"/>
      <c r="F47" s="53"/>
      <c r="G47" s="53"/>
      <c r="H47" s="53"/>
      <c r="I47" s="50"/>
      <c r="J47" s="54"/>
      <c r="K47" s="49"/>
      <c r="L47" s="51"/>
      <c r="M47" s="51"/>
      <c r="N47" s="51"/>
      <c r="O47" s="52"/>
      <c r="P47" s="52"/>
      <c r="Q47" s="52"/>
      <c r="R47" s="52"/>
      <c r="S47" s="52"/>
      <c r="T47" s="81"/>
      <c r="U47" s="81"/>
      <c r="V47" s="81"/>
      <c r="W47" s="81"/>
      <c r="X47" s="264" t="s">
        <v>90</v>
      </c>
      <c r="Y47" s="265"/>
      <c r="Z47" s="265"/>
      <c r="AA47" s="265"/>
      <c r="AB47" s="265"/>
      <c r="AC47" s="266"/>
      <c r="AD47" s="261" t="s">
        <v>156</v>
      </c>
      <c r="AE47" s="262"/>
      <c r="AF47" s="262"/>
      <c r="AG47" s="262"/>
      <c r="AH47" s="263"/>
      <c r="AI47" s="322">
        <f>MIN(X48,ROUNDDOWN(H60/1000,0))</f>
        <v>0</v>
      </c>
      <c r="AJ47" s="323"/>
      <c r="AK47" s="323"/>
      <c r="AL47" s="320" t="s">
        <v>39</v>
      </c>
      <c r="AM47" s="321"/>
    </row>
    <row r="48" spans="1:84" s="4" customFormat="1" ht="13.8" thickBot="1">
      <c r="A48" s="52"/>
      <c r="B48" s="53"/>
      <c r="C48" s="53"/>
      <c r="D48" s="53"/>
      <c r="E48" s="53"/>
      <c r="F48" s="53"/>
      <c r="G48" s="53"/>
      <c r="H48" s="53"/>
      <c r="I48" s="53"/>
      <c r="J48" s="53"/>
      <c r="K48" s="53"/>
      <c r="L48" s="53"/>
      <c r="M48" s="53"/>
      <c r="N48" s="53"/>
      <c r="O48" s="53"/>
      <c r="P48" s="53"/>
      <c r="Q48" s="53"/>
      <c r="R48" s="53"/>
      <c r="S48" s="53"/>
      <c r="T48" s="53"/>
      <c r="U48" s="53"/>
      <c r="V48" s="53"/>
      <c r="W48" s="53"/>
      <c r="X48" s="310" t="str">
        <f>IFERROR(VLOOKUP(H10,個票12!CA5:CE39,5,FALSE),"")</f>
        <v/>
      </c>
      <c r="Y48" s="311"/>
      <c r="Z48" s="311"/>
      <c r="AA48" s="311"/>
      <c r="AB48" s="331" t="s">
        <v>39</v>
      </c>
      <c r="AC48" s="332"/>
      <c r="AD48" s="156"/>
      <c r="AE48" s="157"/>
      <c r="AF48" s="157"/>
      <c r="AG48" s="157"/>
      <c r="AH48" s="158"/>
      <c r="AI48" s="317"/>
      <c r="AJ48" s="317"/>
      <c r="AK48" s="317"/>
      <c r="AL48" s="318"/>
      <c r="AM48" s="319"/>
      <c r="AX48" s="134" t="str">
        <f>IF(X48&gt;=AI49,"○","！（補助上限額を超過しています）")</f>
        <v>○</v>
      </c>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6"/>
    </row>
    <row r="49" spans="1:46" s="4" customFormat="1" ht="13.5" customHeight="1">
      <c r="A49" s="168" t="s">
        <v>92</v>
      </c>
      <c r="B49" s="53"/>
      <c r="C49" s="53"/>
      <c r="D49" s="53"/>
      <c r="E49" s="53"/>
      <c r="F49" s="53"/>
      <c r="G49" s="53"/>
      <c r="H49" s="53"/>
      <c r="I49" s="53"/>
      <c r="J49" s="53"/>
      <c r="K49" s="53"/>
      <c r="L49" s="53"/>
      <c r="M49" s="53"/>
      <c r="N49" s="53"/>
      <c r="O49" s="53"/>
      <c r="P49" s="53"/>
      <c r="Q49" s="53"/>
      <c r="R49" s="53"/>
      <c r="S49" s="53"/>
      <c r="T49" s="53"/>
      <c r="U49" s="53"/>
      <c r="V49" s="53"/>
      <c r="W49" s="53"/>
      <c r="X49" s="312"/>
      <c r="Y49" s="313"/>
      <c r="Z49" s="313"/>
      <c r="AA49" s="313"/>
      <c r="AB49" s="333"/>
      <c r="AC49" s="334"/>
      <c r="AD49" s="159"/>
      <c r="AE49" s="160"/>
      <c r="AF49" s="160"/>
      <c r="AG49" s="160"/>
      <c r="AH49" s="161"/>
      <c r="AI49" s="302">
        <f>SUM(AI47:AK48)</f>
        <v>0</v>
      </c>
      <c r="AJ49" s="302"/>
      <c r="AK49" s="302"/>
      <c r="AL49" s="315"/>
      <c r="AM49" s="316"/>
      <c r="AT49" s="5"/>
    </row>
    <row r="50" spans="1:46" ht="15" customHeight="1">
      <c r="A50" s="281" t="s">
        <v>80</v>
      </c>
      <c r="B50" s="282"/>
      <c r="C50" s="282"/>
      <c r="D50" s="282"/>
      <c r="E50" s="282"/>
      <c r="F50" s="282"/>
      <c r="G50" s="283"/>
      <c r="H50" s="282" t="s">
        <v>158</v>
      </c>
      <c r="I50" s="282"/>
      <c r="J50" s="282"/>
      <c r="K50" s="282"/>
      <c r="L50" s="282"/>
      <c r="M50" s="281" t="s">
        <v>23</v>
      </c>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3"/>
    </row>
    <row r="51" spans="1:46" ht="15" customHeight="1">
      <c r="A51" s="106" t="s">
        <v>81</v>
      </c>
      <c r="B51" s="107"/>
      <c r="C51" s="107"/>
      <c r="D51" s="107"/>
      <c r="E51" s="108"/>
      <c r="F51" s="108"/>
      <c r="G51" s="109"/>
      <c r="H51" s="294"/>
      <c r="I51" s="294"/>
      <c r="J51" s="294"/>
      <c r="K51" s="294"/>
      <c r="L51" s="294"/>
      <c r="M51" s="284"/>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6"/>
    </row>
    <row r="52" spans="1:46" ht="15" customHeight="1">
      <c r="A52" s="64" t="s">
        <v>82</v>
      </c>
      <c r="B52" s="65"/>
      <c r="C52" s="65"/>
      <c r="D52" s="65"/>
      <c r="E52" s="66"/>
      <c r="F52" s="66"/>
      <c r="G52" s="67"/>
      <c r="H52" s="293"/>
      <c r="I52" s="293"/>
      <c r="J52" s="293"/>
      <c r="K52" s="293"/>
      <c r="L52" s="293"/>
      <c r="M52" s="287"/>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9"/>
    </row>
    <row r="53" spans="1:46" ht="15" customHeight="1">
      <c r="A53" s="64" t="s">
        <v>83</v>
      </c>
      <c r="B53" s="65"/>
      <c r="C53" s="65"/>
      <c r="D53" s="65"/>
      <c r="E53" s="66"/>
      <c r="F53" s="66"/>
      <c r="G53" s="67"/>
      <c r="H53" s="293"/>
      <c r="I53" s="293"/>
      <c r="J53" s="293"/>
      <c r="K53" s="293"/>
      <c r="L53" s="293"/>
      <c r="M53" s="287"/>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9"/>
    </row>
    <row r="54" spans="1:46" ht="15" customHeight="1">
      <c r="A54" s="64" t="s">
        <v>84</v>
      </c>
      <c r="B54" s="65"/>
      <c r="C54" s="65"/>
      <c r="D54" s="65"/>
      <c r="E54" s="66"/>
      <c r="F54" s="66"/>
      <c r="G54" s="67"/>
      <c r="H54" s="293"/>
      <c r="I54" s="293"/>
      <c r="J54" s="293"/>
      <c r="K54" s="293"/>
      <c r="L54" s="293"/>
      <c r="M54" s="287"/>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9"/>
    </row>
    <row r="55" spans="1:46" ht="15" customHeight="1">
      <c r="A55" s="64" t="s">
        <v>85</v>
      </c>
      <c r="B55" s="65"/>
      <c r="C55" s="65"/>
      <c r="D55" s="65"/>
      <c r="E55" s="66"/>
      <c r="F55" s="66"/>
      <c r="G55" s="67"/>
      <c r="H55" s="293"/>
      <c r="I55" s="293"/>
      <c r="J55" s="293"/>
      <c r="K55" s="293"/>
      <c r="L55" s="293"/>
      <c r="M55" s="287"/>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9"/>
    </row>
    <row r="56" spans="1:46" ht="15" customHeight="1">
      <c r="A56" s="64" t="s">
        <v>86</v>
      </c>
      <c r="B56" s="65"/>
      <c r="C56" s="65"/>
      <c r="D56" s="65"/>
      <c r="E56" s="66"/>
      <c r="F56" s="66"/>
      <c r="G56" s="67"/>
      <c r="H56" s="293"/>
      <c r="I56" s="293"/>
      <c r="J56" s="293"/>
      <c r="K56" s="293"/>
      <c r="L56" s="293"/>
      <c r="M56" s="287"/>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9"/>
    </row>
    <row r="57" spans="1:46" ht="15" customHeight="1">
      <c r="A57" s="64" t="s">
        <v>87</v>
      </c>
      <c r="B57" s="65"/>
      <c r="C57" s="65"/>
      <c r="D57" s="65"/>
      <c r="E57" s="66"/>
      <c r="F57" s="66"/>
      <c r="G57" s="67"/>
      <c r="H57" s="293"/>
      <c r="I57" s="293"/>
      <c r="J57" s="293"/>
      <c r="K57" s="293"/>
      <c r="L57" s="293"/>
      <c r="M57" s="287"/>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9"/>
    </row>
    <row r="58" spans="1:46" ht="15" customHeight="1">
      <c r="A58" s="64" t="s">
        <v>88</v>
      </c>
      <c r="B58" s="68"/>
      <c r="C58" s="68"/>
      <c r="D58" s="68"/>
      <c r="E58" s="68"/>
      <c r="F58" s="68"/>
      <c r="G58" s="69"/>
      <c r="H58" s="293"/>
      <c r="I58" s="293"/>
      <c r="J58" s="293"/>
      <c r="K58" s="293"/>
      <c r="L58" s="293"/>
      <c r="M58" s="287"/>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9"/>
    </row>
    <row r="59" spans="1:46" ht="15" customHeight="1">
      <c r="A59" s="70" t="s">
        <v>89</v>
      </c>
      <c r="B59" s="71"/>
      <c r="C59" s="71"/>
      <c r="D59" s="71"/>
      <c r="E59" s="72"/>
      <c r="F59" s="72"/>
      <c r="G59" s="73"/>
      <c r="H59" s="280"/>
      <c r="I59" s="280"/>
      <c r="J59" s="280"/>
      <c r="K59" s="280"/>
      <c r="L59" s="280"/>
      <c r="M59" s="290"/>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291"/>
      <c r="AL59" s="291"/>
      <c r="AM59" s="292"/>
    </row>
    <row r="60" spans="1:46" ht="15" customHeight="1">
      <c r="A60" s="74" t="s">
        <v>46</v>
      </c>
      <c r="B60" s="82"/>
      <c r="C60" s="82"/>
      <c r="D60" s="82"/>
      <c r="E60" s="75"/>
      <c r="F60" s="75"/>
      <c r="G60" s="76"/>
      <c r="H60" s="275">
        <f>SUM(H51:L59)</f>
        <v>0</v>
      </c>
      <c r="I60" s="275"/>
      <c r="J60" s="275"/>
      <c r="K60" s="275"/>
      <c r="L60" s="276"/>
      <c r="M60" s="277"/>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9"/>
    </row>
    <row r="61" spans="1:46" ht="4.5" customHeight="1">
      <c r="A61" s="77"/>
      <c r="B61" s="77"/>
      <c r="C61" s="77"/>
      <c r="D61" s="77"/>
      <c r="E61" s="83"/>
      <c r="F61" s="83"/>
      <c r="G61" s="83"/>
      <c r="H61" s="83"/>
      <c r="I61" s="83"/>
      <c r="J61" s="85"/>
      <c r="K61" s="85"/>
      <c r="L61" s="85"/>
      <c r="M61" s="85"/>
      <c r="N61" s="85"/>
      <c r="O61" s="83"/>
      <c r="P61" s="83"/>
      <c r="Q61" s="83"/>
      <c r="R61" s="83"/>
      <c r="S61" s="83"/>
      <c r="T61" s="83"/>
      <c r="U61" s="83"/>
      <c r="V61" s="83"/>
      <c r="W61" s="83"/>
      <c r="X61" s="83"/>
      <c r="Y61" s="86"/>
      <c r="Z61" s="86"/>
      <c r="AA61" s="86"/>
      <c r="AB61" s="86"/>
      <c r="AC61" s="86"/>
      <c r="AD61" s="86"/>
      <c r="AE61" s="83"/>
      <c r="AF61" s="83"/>
      <c r="AG61" s="83"/>
      <c r="AH61" s="83"/>
      <c r="AI61" s="83"/>
      <c r="AJ61" s="83"/>
      <c r="AK61" s="83"/>
      <c r="AL61" s="83"/>
      <c r="AM61" s="83"/>
    </row>
    <row r="62" spans="1:46">
      <c r="A62" s="36" t="s">
        <v>159</v>
      </c>
      <c r="B62" s="84"/>
      <c r="C62" s="84"/>
      <c r="D62" s="84"/>
      <c r="E62" s="84"/>
      <c r="F62" s="84"/>
      <c r="G62" s="84"/>
      <c r="H62" s="84"/>
      <c r="I62" s="84"/>
      <c r="J62" s="84"/>
      <c r="K62" s="84"/>
      <c r="L62" s="84"/>
      <c r="M62" s="84"/>
      <c r="N62" s="84"/>
      <c r="O62" s="84"/>
      <c r="P62" s="84"/>
      <c r="Q62" s="84"/>
      <c r="R62" s="84"/>
      <c r="S62" s="84"/>
      <c r="T62" s="84"/>
      <c r="U62" s="84"/>
      <c r="V62" s="84"/>
      <c r="W62" s="84"/>
      <c r="X62" s="84"/>
      <c r="Y62" s="61"/>
      <c r="Z62" s="61"/>
      <c r="AA62" s="61"/>
      <c r="AB62" s="61"/>
      <c r="AC62" s="61"/>
      <c r="AD62" s="61"/>
      <c r="AE62" s="84"/>
      <c r="AF62" s="84"/>
      <c r="AG62" s="84"/>
      <c r="AH62" s="84"/>
      <c r="AI62" s="84"/>
      <c r="AJ62" s="84"/>
      <c r="AK62" s="84"/>
      <c r="AL62" s="84"/>
      <c r="AM62" s="84"/>
    </row>
  </sheetData>
  <sheetProtection algorithmName="SHA-512" hashValue="+wkX3Byo/XjqS9M//zJDPAayF95BCx4uAa9iH9TVG9D5VzEbKXp/7w80a3qQA8Y6xffMcX+BCxniil5+5Kz2eQ==" saltValue="yxHOB8RIMJiXBkyUCzOZJg==" spinCount="100000" sheet="1" formatCells="0" formatColumns="0" formatRows="0" insertColumns="0" insertRows="0" autoFilter="0"/>
  <mergeCells count="145">
    <mergeCell ref="A3:AM3"/>
    <mergeCell ref="A5:AM5"/>
    <mergeCell ref="A7:G7"/>
    <mergeCell ref="H7:N7"/>
    <mergeCell ref="O7:S7"/>
    <mergeCell ref="T7:AM7"/>
    <mergeCell ref="AH8:AM8"/>
    <mergeCell ref="D9:G9"/>
    <mergeCell ref="H9:K9"/>
    <mergeCell ref="L9:Y9"/>
    <mergeCell ref="AC9:AG9"/>
    <mergeCell ref="AH9:AM9"/>
    <mergeCell ref="A8:C9"/>
    <mergeCell ref="D8:G8"/>
    <mergeCell ref="H8:K8"/>
    <mergeCell ref="L8:Y8"/>
    <mergeCell ref="Z8:AB9"/>
    <mergeCell ref="AC8:AG8"/>
    <mergeCell ref="AE10:AF10"/>
    <mergeCell ref="AG10:AI10"/>
    <mergeCell ref="AJ10:AK10"/>
    <mergeCell ref="AL10:AM10"/>
    <mergeCell ref="AP10:AU10"/>
    <mergeCell ref="A11:H12"/>
    <mergeCell ref="A10:G10"/>
    <mergeCell ref="H10:Q10"/>
    <mergeCell ref="R10:W10"/>
    <mergeCell ref="X10:Y10"/>
    <mergeCell ref="Z10:AB10"/>
    <mergeCell ref="AC10:AD10"/>
    <mergeCell ref="AE21:AH21"/>
    <mergeCell ref="AI21:AK21"/>
    <mergeCell ref="AL21:AM21"/>
    <mergeCell ref="H22:L22"/>
    <mergeCell ref="M22:O22"/>
    <mergeCell ref="Q22:U22"/>
    <mergeCell ref="V22:X22"/>
    <mergeCell ref="AE22:AG22"/>
    <mergeCell ref="A14:AM14"/>
    <mergeCell ref="X16:Z16"/>
    <mergeCell ref="AA16:AM16"/>
    <mergeCell ref="X17:Z17"/>
    <mergeCell ref="AA17:AM17"/>
    <mergeCell ref="A19:AM19"/>
    <mergeCell ref="A27:G27"/>
    <mergeCell ref="H27:L27"/>
    <mergeCell ref="M27:AM27"/>
    <mergeCell ref="H28:L28"/>
    <mergeCell ref="M28:AM28"/>
    <mergeCell ref="H29:L29"/>
    <mergeCell ref="M29:AM29"/>
    <mergeCell ref="X24:AC24"/>
    <mergeCell ref="AD24:AH24"/>
    <mergeCell ref="AI24:AK24"/>
    <mergeCell ref="AL24:AM24"/>
    <mergeCell ref="X25:AA26"/>
    <mergeCell ref="AB25:AC26"/>
    <mergeCell ref="AI25:AK25"/>
    <mergeCell ref="AL25:AM25"/>
    <mergeCell ref="AI26:AK26"/>
    <mergeCell ref="AL26:AM26"/>
    <mergeCell ref="H33:L33"/>
    <mergeCell ref="M33:AM33"/>
    <mergeCell ref="H34:L34"/>
    <mergeCell ref="M34:AM34"/>
    <mergeCell ref="H35:L35"/>
    <mergeCell ref="M35:AM35"/>
    <mergeCell ref="H30:L30"/>
    <mergeCell ref="M30:AM30"/>
    <mergeCell ref="H31:L31"/>
    <mergeCell ref="M31:AM31"/>
    <mergeCell ref="H32:L32"/>
    <mergeCell ref="M32:AM32"/>
    <mergeCell ref="AA41:AB41"/>
    <mergeCell ref="AC41:AH41"/>
    <mergeCell ref="AI41:AK41"/>
    <mergeCell ref="H36:L36"/>
    <mergeCell ref="M36:AM36"/>
    <mergeCell ref="H37:L37"/>
    <mergeCell ref="M37:AM37"/>
    <mergeCell ref="AE39:AH39"/>
    <mergeCell ref="AI39:AK39"/>
    <mergeCell ref="AL39:AM39"/>
    <mergeCell ref="AI43:AK43"/>
    <mergeCell ref="AL43:AM43"/>
    <mergeCell ref="X44:Z44"/>
    <mergeCell ref="AA44:AB44"/>
    <mergeCell ref="AC44:AH44"/>
    <mergeCell ref="AI44:AK44"/>
    <mergeCell ref="AL44:AM44"/>
    <mergeCell ref="AL41:AM41"/>
    <mergeCell ref="B42:J45"/>
    <mergeCell ref="X42:Z42"/>
    <mergeCell ref="AA42:AB42"/>
    <mergeCell ref="AC42:AH42"/>
    <mergeCell ref="AI42:AK42"/>
    <mergeCell ref="AL42:AM42"/>
    <mergeCell ref="X43:Z43"/>
    <mergeCell ref="AA43:AB43"/>
    <mergeCell ref="AC43:AH43"/>
    <mergeCell ref="A40:J41"/>
    <mergeCell ref="X40:Z40"/>
    <mergeCell ref="AA40:AB40"/>
    <mergeCell ref="AC40:AH40"/>
    <mergeCell ref="AI40:AK40"/>
    <mergeCell ref="AL40:AM40"/>
    <mergeCell ref="X41:Z41"/>
    <mergeCell ref="X48:AA49"/>
    <mergeCell ref="AB48:AC49"/>
    <mergeCell ref="AI48:AK48"/>
    <mergeCell ref="AL48:AM48"/>
    <mergeCell ref="AI49:AK49"/>
    <mergeCell ref="AL49:AM49"/>
    <mergeCell ref="X45:Z45"/>
    <mergeCell ref="AA45:AB45"/>
    <mergeCell ref="AC45:AH45"/>
    <mergeCell ref="AI45:AK45"/>
    <mergeCell ref="AL45:AM45"/>
    <mergeCell ref="X47:AC47"/>
    <mergeCell ref="AD47:AH47"/>
    <mergeCell ref="AI47:AK47"/>
    <mergeCell ref="AL47:AM47"/>
    <mergeCell ref="H53:L53"/>
    <mergeCell ref="M53:AM53"/>
    <mergeCell ref="H54:L54"/>
    <mergeCell ref="M54:AM54"/>
    <mergeCell ref="H55:L55"/>
    <mergeCell ref="M55:AM55"/>
    <mergeCell ref="A50:G50"/>
    <mergeCell ref="H50:L50"/>
    <mergeCell ref="M50:AM50"/>
    <mergeCell ref="H51:L51"/>
    <mergeCell ref="M51:AM51"/>
    <mergeCell ref="H52:L52"/>
    <mergeCell ref="M52:AM52"/>
    <mergeCell ref="H59:L59"/>
    <mergeCell ref="M59:AM59"/>
    <mergeCell ref="H60:L60"/>
    <mergeCell ref="M60:AM60"/>
    <mergeCell ref="H56:L56"/>
    <mergeCell ref="M56:AM56"/>
    <mergeCell ref="H57:L57"/>
    <mergeCell ref="M57:AM57"/>
    <mergeCell ref="H58:L58"/>
    <mergeCell ref="M58:AM58"/>
  </mergeCells>
  <phoneticPr fontId="4"/>
  <dataValidations count="3">
    <dataValidation type="list" allowBlank="1" showInputMessage="1" showErrorMessage="1" sqref="H10">
      <formula1>$CA$5:$CA$40</formula1>
    </dataValidation>
    <dataValidation type="list" allowBlank="1" showInputMessage="1" showErrorMessage="1" sqref="X16:Z17">
      <formula1>"○"</formula1>
    </dataValidation>
    <dataValidation imeMode="halfAlpha" allowBlank="1" showInputMessage="1" showErrorMessage="1" sqref="S24:V26 J24:N26 H7:N7 D9:G9 AC9:AG9 X10:Y1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0353" r:id="rId4" name="Check Box 1">
              <controlPr defaultSize="0" autoFill="0" autoLine="0" autoPict="0">
                <anchor moveWithCells="1">
                  <from>
                    <xdr:col>7</xdr:col>
                    <xdr:colOff>175260</xdr:colOff>
                    <xdr:row>9</xdr:row>
                    <xdr:rowOff>251460</xdr:rowOff>
                  </from>
                  <to>
                    <xdr:col>9</xdr:col>
                    <xdr:colOff>22860</xdr:colOff>
                    <xdr:row>11</xdr:row>
                    <xdr:rowOff>22860</xdr:rowOff>
                  </to>
                </anchor>
              </controlPr>
            </control>
          </mc:Choice>
        </mc:AlternateContent>
        <mc:AlternateContent xmlns:mc="http://schemas.openxmlformats.org/markup-compatibility/2006">
          <mc:Choice Requires="x14">
            <control shapeId="100354" r:id="rId5" name="Check Box 2">
              <controlPr defaultSize="0" autoFill="0" autoLine="0" autoPict="0">
                <anchor moveWithCells="1">
                  <from>
                    <xdr:col>23</xdr:col>
                    <xdr:colOff>121920</xdr:colOff>
                    <xdr:row>9</xdr:row>
                    <xdr:rowOff>251460</xdr:rowOff>
                  </from>
                  <to>
                    <xdr:col>25</xdr:col>
                    <xdr:colOff>7620</xdr:colOff>
                    <xdr:row>11</xdr:row>
                    <xdr:rowOff>22860</xdr:rowOff>
                  </to>
                </anchor>
              </controlPr>
            </control>
          </mc:Choice>
        </mc:AlternateContent>
        <mc:AlternateContent xmlns:mc="http://schemas.openxmlformats.org/markup-compatibility/2006">
          <mc:Choice Requires="x14">
            <control shapeId="100355" r:id="rId6" name="Check Box 3">
              <controlPr defaultSize="0" autoFill="0" autoLine="0" autoPict="0">
                <anchor moveWithCells="1">
                  <from>
                    <xdr:col>7</xdr:col>
                    <xdr:colOff>175260</xdr:colOff>
                    <xdr:row>10</xdr:row>
                    <xdr:rowOff>220980</xdr:rowOff>
                  </from>
                  <to>
                    <xdr:col>9</xdr:col>
                    <xdr:colOff>22860</xdr:colOff>
                    <xdr:row>12</xdr:row>
                    <xdr:rowOff>22860</xdr:rowOff>
                  </to>
                </anchor>
              </controlPr>
            </control>
          </mc:Choice>
        </mc:AlternateContent>
        <mc:AlternateContent xmlns:mc="http://schemas.openxmlformats.org/markup-compatibility/2006">
          <mc:Choice Requires="x14">
            <control shapeId="100356" r:id="rId7" name="Check Box 4">
              <controlPr defaultSize="0" autoFill="0" autoLine="0" autoPict="0">
                <anchor moveWithCells="1">
                  <from>
                    <xdr:col>23</xdr:col>
                    <xdr:colOff>121920</xdr:colOff>
                    <xdr:row>10</xdr:row>
                    <xdr:rowOff>220980</xdr:rowOff>
                  </from>
                  <to>
                    <xdr:col>25</xdr:col>
                    <xdr:colOff>7620</xdr:colOff>
                    <xdr:row>12</xdr:row>
                    <xdr:rowOff>7620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62"/>
  <sheetViews>
    <sheetView showGridLines="0" showZeros="0" view="pageBreakPreview" zoomScale="130" zoomScaleNormal="160" zoomScaleSheetLayoutView="130" workbookViewId="0">
      <selection activeCell="CG35" sqref="CG35"/>
    </sheetView>
  </sheetViews>
  <sheetFormatPr defaultColWidth="2.21875" defaultRowHeight="13.2"/>
  <cols>
    <col min="1" max="1" width="2.21875" style="3" customWidth="1"/>
    <col min="2" max="7" width="2.21875" style="3"/>
    <col min="8" max="19" width="2.44140625" style="3" bestFit="1" customWidth="1"/>
    <col min="20" max="40" width="2.21875" style="3"/>
    <col min="41" max="47" width="2.21875" style="3" hidden="1" customWidth="1"/>
    <col min="48" max="49" width="2.21875" style="3"/>
    <col min="50" max="72" width="0" style="3" hidden="1" customWidth="1"/>
    <col min="73" max="78" width="2.21875" style="3"/>
    <col min="79" max="79" width="49.109375" style="3" hidden="1" customWidth="1"/>
    <col min="80" max="84" width="8.109375" style="3" hidden="1" customWidth="1"/>
    <col min="85" max="87" width="8.109375" style="3" customWidth="1"/>
    <col min="88" max="16384" width="2.21875" style="3"/>
  </cols>
  <sheetData>
    <row r="1" spans="1:84">
      <c r="A1" s="3" t="s">
        <v>160</v>
      </c>
    </row>
    <row r="2" spans="1:84" ht="3" customHeight="1"/>
    <row r="3" spans="1:84">
      <c r="A3" s="365" t="s">
        <v>141</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7"/>
      <c r="CA3" s="14"/>
      <c r="CB3" s="15" t="s">
        <v>60</v>
      </c>
      <c r="CC3" s="14"/>
      <c r="CD3" s="14"/>
      <c r="CE3" s="15" t="s">
        <v>63</v>
      </c>
      <c r="CF3" s="14"/>
    </row>
    <row r="4" spans="1:84" ht="4.5"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CA4" s="14"/>
      <c r="CB4" s="15" t="s">
        <v>62</v>
      </c>
      <c r="CC4" s="15"/>
      <c r="CD4" s="15" t="s">
        <v>70</v>
      </c>
      <c r="CE4" s="15" t="s">
        <v>62</v>
      </c>
      <c r="CF4" s="14"/>
    </row>
    <row r="5" spans="1:84">
      <c r="A5" s="356" t="s">
        <v>71</v>
      </c>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8"/>
      <c r="CA5" t="s">
        <v>25</v>
      </c>
      <c r="CB5" s="6">
        <v>892</v>
      </c>
      <c r="CC5" t="s">
        <v>58</v>
      </c>
      <c r="CD5"/>
      <c r="CE5" s="6">
        <v>200</v>
      </c>
      <c r="CF5" t="s">
        <v>58</v>
      </c>
    </row>
    <row r="6" spans="1:84" ht="4.5" customHeight="1">
      <c r="A6" s="199"/>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CA6" t="s">
        <v>26</v>
      </c>
      <c r="CB6" s="6">
        <v>1137</v>
      </c>
      <c r="CC6" t="s">
        <v>58</v>
      </c>
      <c r="CD6"/>
      <c r="CE6" s="6">
        <v>200</v>
      </c>
      <c r="CF6" t="s">
        <v>58</v>
      </c>
    </row>
    <row r="7" spans="1:84" ht="17.25" customHeight="1">
      <c r="A7" s="281" t="s">
        <v>41</v>
      </c>
      <c r="B7" s="282"/>
      <c r="C7" s="282"/>
      <c r="D7" s="282"/>
      <c r="E7" s="282"/>
      <c r="F7" s="282"/>
      <c r="G7" s="283"/>
      <c r="H7" s="375"/>
      <c r="I7" s="376"/>
      <c r="J7" s="376"/>
      <c r="K7" s="376"/>
      <c r="L7" s="376"/>
      <c r="M7" s="376"/>
      <c r="N7" s="377"/>
      <c r="O7" s="281" t="s">
        <v>72</v>
      </c>
      <c r="P7" s="282"/>
      <c r="Q7" s="282"/>
      <c r="R7" s="282"/>
      <c r="S7" s="283"/>
      <c r="T7" s="378"/>
      <c r="U7" s="345"/>
      <c r="V7" s="345"/>
      <c r="W7" s="345"/>
      <c r="X7" s="345"/>
      <c r="Y7" s="345"/>
      <c r="Z7" s="345"/>
      <c r="AA7" s="345"/>
      <c r="AB7" s="345"/>
      <c r="AC7" s="345"/>
      <c r="AD7" s="345"/>
      <c r="AE7" s="345"/>
      <c r="AF7" s="345"/>
      <c r="AG7" s="345"/>
      <c r="AH7" s="345"/>
      <c r="AI7" s="345"/>
      <c r="AJ7" s="345"/>
      <c r="AK7" s="345"/>
      <c r="AL7" s="345"/>
      <c r="AM7" s="379"/>
      <c r="CA7" t="s">
        <v>27</v>
      </c>
      <c r="CB7" s="6">
        <v>1480</v>
      </c>
      <c r="CC7" t="s">
        <v>58</v>
      </c>
      <c r="CD7"/>
      <c r="CE7" s="6">
        <v>200</v>
      </c>
      <c r="CF7" t="s">
        <v>58</v>
      </c>
    </row>
    <row r="8" spans="1:84">
      <c r="A8" s="368" t="s">
        <v>73</v>
      </c>
      <c r="B8" s="369"/>
      <c r="C8" s="370"/>
      <c r="D8" s="281" t="s">
        <v>120</v>
      </c>
      <c r="E8" s="282"/>
      <c r="F8" s="282"/>
      <c r="G8" s="283"/>
      <c r="H8" s="281" t="s">
        <v>74</v>
      </c>
      <c r="I8" s="282"/>
      <c r="J8" s="282"/>
      <c r="K8" s="283"/>
      <c r="L8" s="281" t="s">
        <v>75</v>
      </c>
      <c r="M8" s="282"/>
      <c r="N8" s="282"/>
      <c r="O8" s="282"/>
      <c r="P8" s="282"/>
      <c r="Q8" s="282"/>
      <c r="R8" s="282"/>
      <c r="S8" s="282"/>
      <c r="T8" s="282"/>
      <c r="U8" s="282"/>
      <c r="V8" s="282"/>
      <c r="W8" s="282"/>
      <c r="X8" s="282"/>
      <c r="Y8" s="283"/>
      <c r="Z8" s="368" t="s">
        <v>76</v>
      </c>
      <c r="AA8" s="369"/>
      <c r="AB8" s="370"/>
      <c r="AC8" s="281" t="s">
        <v>3</v>
      </c>
      <c r="AD8" s="282"/>
      <c r="AE8" s="282"/>
      <c r="AF8" s="282"/>
      <c r="AG8" s="282"/>
      <c r="AH8" s="383" t="s">
        <v>78</v>
      </c>
      <c r="AI8" s="350"/>
      <c r="AJ8" s="350"/>
      <c r="AK8" s="350"/>
      <c r="AL8" s="350"/>
      <c r="AM8" s="351"/>
      <c r="AV8" s="4"/>
      <c r="CA8" s="2" t="s">
        <v>40</v>
      </c>
      <c r="CB8" s="6">
        <v>384</v>
      </c>
      <c r="CC8" t="s">
        <v>58</v>
      </c>
      <c r="CD8"/>
      <c r="CE8" s="6">
        <v>200</v>
      </c>
      <c r="CF8" t="s">
        <v>58</v>
      </c>
    </row>
    <row r="9" spans="1:84" ht="17.25" customHeight="1">
      <c r="A9" s="371"/>
      <c r="B9" s="372"/>
      <c r="C9" s="373"/>
      <c r="D9" s="380"/>
      <c r="E9" s="381"/>
      <c r="F9" s="381"/>
      <c r="G9" s="382"/>
      <c r="H9" s="374" t="s">
        <v>142</v>
      </c>
      <c r="I9" s="269"/>
      <c r="J9" s="269"/>
      <c r="K9" s="270"/>
      <c r="L9" s="298"/>
      <c r="M9" s="299"/>
      <c r="N9" s="299"/>
      <c r="O9" s="299"/>
      <c r="P9" s="299"/>
      <c r="Q9" s="299"/>
      <c r="R9" s="299"/>
      <c r="S9" s="299"/>
      <c r="T9" s="299"/>
      <c r="U9" s="299"/>
      <c r="V9" s="299"/>
      <c r="W9" s="299"/>
      <c r="X9" s="299"/>
      <c r="Y9" s="339"/>
      <c r="Z9" s="371"/>
      <c r="AA9" s="372"/>
      <c r="AB9" s="373"/>
      <c r="AC9" s="298"/>
      <c r="AD9" s="299"/>
      <c r="AE9" s="299"/>
      <c r="AF9" s="299"/>
      <c r="AG9" s="339"/>
      <c r="AH9" s="384"/>
      <c r="AI9" s="385"/>
      <c r="AJ9" s="385"/>
      <c r="AK9" s="385"/>
      <c r="AL9" s="385"/>
      <c r="AM9" s="386"/>
      <c r="CA9" t="s">
        <v>4</v>
      </c>
      <c r="CB9" s="6">
        <v>375</v>
      </c>
      <c r="CC9" t="s">
        <v>58</v>
      </c>
      <c r="CD9"/>
      <c r="CE9" s="6">
        <v>200</v>
      </c>
      <c r="CF9" t="s">
        <v>58</v>
      </c>
    </row>
    <row r="10" spans="1:84" s="4" customFormat="1" ht="20.25" customHeight="1">
      <c r="A10" s="335" t="s">
        <v>121</v>
      </c>
      <c r="B10" s="336"/>
      <c r="C10" s="336"/>
      <c r="D10" s="336"/>
      <c r="E10" s="336"/>
      <c r="F10" s="336"/>
      <c r="G10" s="336"/>
      <c r="H10" s="362"/>
      <c r="I10" s="363"/>
      <c r="J10" s="363"/>
      <c r="K10" s="363"/>
      <c r="L10" s="363"/>
      <c r="M10" s="363"/>
      <c r="N10" s="363"/>
      <c r="O10" s="363"/>
      <c r="P10" s="363"/>
      <c r="Q10" s="364"/>
      <c r="R10" s="359" t="s">
        <v>122</v>
      </c>
      <c r="S10" s="360"/>
      <c r="T10" s="360"/>
      <c r="U10" s="360"/>
      <c r="V10" s="360"/>
      <c r="W10" s="361"/>
      <c r="X10" s="337"/>
      <c r="Y10" s="338"/>
      <c r="Z10" s="349" t="s">
        <v>57</v>
      </c>
      <c r="AA10" s="350"/>
      <c r="AB10" s="351"/>
      <c r="AC10" s="345"/>
      <c r="AD10" s="345"/>
      <c r="AE10" s="324" t="s">
        <v>42</v>
      </c>
      <c r="AF10" s="325"/>
      <c r="AG10" s="346" t="s">
        <v>91</v>
      </c>
      <c r="AH10" s="347"/>
      <c r="AI10" s="348"/>
      <c r="AJ10" s="345"/>
      <c r="AK10" s="345"/>
      <c r="AL10" s="324" t="s">
        <v>42</v>
      </c>
      <c r="AM10" s="325"/>
      <c r="AP10" s="340"/>
      <c r="AQ10" s="340"/>
      <c r="AR10" s="340"/>
      <c r="AS10" s="340"/>
      <c r="AT10" s="340"/>
      <c r="AU10" s="340"/>
      <c r="CA10" t="s">
        <v>28</v>
      </c>
      <c r="CB10" s="6">
        <v>939</v>
      </c>
      <c r="CC10" t="s">
        <v>58</v>
      </c>
      <c r="CD10"/>
      <c r="CE10" s="6">
        <v>200</v>
      </c>
      <c r="CF10" t="s">
        <v>58</v>
      </c>
    </row>
    <row r="11" spans="1:84" s="4" customFormat="1" ht="18" customHeight="1">
      <c r="A11" s="352" t="s">
        <v>22</v>
      </c>
      <c r="B11" s="305"/>
      <c r="C11" s="305"/>
      <c r="D11" s="305"/>
      <c r="E11" s="305"/>
      <c r="F11" s="305"/>
      <c r="G11" s="305"/>
      <c r="H11" s="306"/>
      <c r="I11" s="9"/>
      <c r="J11" s="39" t="s">
        <v>50</v>
      </c>
      <c r="K11" s="40"/>
      <c r="L11" s="41"/>
      <c r="M11" s="41"/>
      <c r="N11" s="41"/>
      <c r="O11" s="41"/>
      <c r="P11" s="41"/>
      <c r="Q11" s="41"/>
      <c r="R11" s="41"/>
      <c r="S11" s="41"/>
      <c r="T11" s="41"/>
      <c r="U11" s="41"/>
      <c r="V11" s="41"/>
      <c r="W11" s="41"/>
      <c r="X11" s="41"/>
      <c r="Y11" s="9"/>
      <c r="Z11" s="39" t="s">
        <v>65</v>
      </c>
      <c r="AA11" s="40"/>
      <c r="AB11" s="41"/>
      <c r="AC11" s="41"/>
      <c r="AD11" s="41"/>
      <c r="AE11" s="41"/>
      <c r="AF11" s="41"/>
      <c r="AG11" s="41"/>
      <c r="AH11" s="41"/>
      <c r="AI11" s="41"/>
      <c r="AJ11" s="41"/>
      <c r="AK11" s="41"/>
      <c r="AL11" s="41"/>
      <c r="AM11" s="45"/>
      <c r="CA11" t="s">
        <v>29</v>
      </c>
      <c r="CB11" s="6">
        <v>1181</v>
      </c>
      <c r="CC11" t="s">
        <v>58</v>
      </c>
      <c r="CD11"/>
      <c r="CE11" s="6">
        <v>200</v>
      </c>
      <c r="CF11" t="s">
        <v>58</v>
      </c>
    </row>
    <row r="12" spans="1:84" s="4" customFormat="1" ht="18" customHeight="1">
      <c r="A12" s="353"/>
      <c r="B12" s="308"/>
      <c r="C12" s="308"/>
      <c r="D12" s="308"/>
      <c r="E12" s="308"/>
      <c r="F12" s="308"/>
      <c r="G12" s="308"/>
      <c r="H12" s="309"/>
      <c r="I12" s="13"/>
      <c r="J12" s="42" t="s">
        <v>69</v>
      </c>
      <c r="K12" s="43"/>
      <c r="L12" s="44"/>
      <c r="M12" s="44"/>
      <c r="N12" s="44"/>
      <c r="O12" s="44"/>
      <c r="P12" s="44"/>
      <c r="Q12" s="44"/>
      <c r="R12" s="44"/>
      <c r="S12" s="44"/>
      <c r="T12" s="44"/>
      <c r="U12" s="43"/>
      <c r="V12" s="44"/>
      <c r="W12" s="44"/>
      <c r="X12" s="44"/>
      <c r="Y12" s="8"/>
      <c r="Z12" s="46" t="s">
        <v>68</v>
      </c>
      <c r="AA12" s="43"/>
      <c r="AB12" s="44"/>
      <c r="AC12" s="44"/>
      <c r="AD12" s="44"/>
      <c r="AE12" s="44"/>
      <c r="AF12" s="44"/>
      <c r="AG12" s="44"/>
      <c r="AH12" s="44"/>
      <c r="AI12" s="44"/>
      <c r="AJ12" s="44"/>
      <c r="AK12" s="44"/>
      <c r="AL12" s="44"/>
      <c r="AM12" s="47"/>
      <c r="CA12" t="s">
        <v>30</v>
      </c>
      <c r="CB12" s="6">
        <v>1885</v>
      </c>
      <c r="CC12" t="s">
        <v>58</v>
      </c>
      <c r="CD12"/>
      <c r="CE12" s="6">
        <v>200</v>
      </c>
      <c r="CF12" t="s">
        <v>58</v>
      </c>
    </row>
    <row r="13" spans="1:84" s="4" customFormat="1" ht="6" customHeight="1">
      <c r="A13" s="151"/>
      <c r="B13" s="151"/>
      <c r="C13" s="151"/>
      <c r="D13" s="151"/>
      <c r="E13" s="151"/>
      <c r="F13" s="151"/>
      <c r="G13" s="151"/>
      <c r="H13" s="151"/>
      <c r="I13" s="40"/>
      <c r="J13" s="39"/>
      <c r="K13" s="40"/>
      <c r="L13" s="41"/>
      <c r="M13" s="41"/>
      <c r="N13" s="41"/>
      <c r="O13" s="41"/>
      <c r="P13" s="41"/>
      <c r="Q13" s="41"/>
      <c r="R13" s="41"/>
      <c r="S13" s="41"/>
      <c r="T13" s="41"/>
      <c r="U13" s="40"/>
      <c r="V13" s="41"/>
      <c r="W13" s="41"/>
      <c r="X13" s="41"/>
      <c r="Y13" s="39"/>
      <c r="Z13" s="152"/>
      <c r="AA13" s="40"/>
      <c r="AB13" s="41"/>
      <c r="AC13" s="41"/>
      <c r="AD13" s="41"/>
      <c r="AE13" s="41"/>
      <c r="AF13" s="41"/>
      <c r="AG13" s="41"/>
      <c r="AH13" s="41"/>
      <c r="AI13" s="41"/>
      <c r="AJ13" s="41"/>
      <c r="AK13" s="41"/>
      <c r="AL13" s="41"/>
      <c r="AM13" s="41"/>
      <c r="CA13" t="s">
        <v>24</v>
      </c>
      <c r="CB13" s="6">
        <f>CD13*個票13!$AC$10</f>
        <v>0</v>
      </c>
      <c r="CC13" t="s">
        <v>59</v>
      </c>
      <c r="CD13">
        <v>44</v>
      </c>
      <c r="CE13" s="6">
        <v>200</v>
      </c>
      <c r="CF13" t="s">
        <v>58</v>
      </c>
    </row>
    <row r="14" spans="1:84" s="4" customFormat="1" hidden="1">
      <c r="A14" s="314"/>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4"/>
      <c r="CA14" t="s">
        <v>21</v>
      </c>
      <c r="CB14" s="6">
        <f>CD14*個票13!$AC$10</f>
        <v>0</v>
      </c>
      <c r="CC14" t="s">
        <v>59</v>
      </c>
      <c r="CD14">
        <v>44</v>
      </c>
      <c r="CE14" s="6">
        <v>200</v>
      </c>
      <c r="CF14" t="s">
        <v>58</v>
      </c>
    </row>
    <row r="15" spans="1:84" s="4" customFormat="1" ht="3" hidden="1" customHeight="1">
      <c r="A15" s="53"/>
      <c r="B15" s="53"/>
      <c r="C15" s="53"/>
      <c r="D15" s="53"/>
      <c r="E15" s="53"/>
      <c r="F15" s="53"/>
      <c r="G15" s="53"/>
      <c r="H15" s="53"/>
      <c r="I15" s="50"/>
      <c r="J15" s="54"/>
      <c r="K15" s="49"/>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CA15" t="s">
        <v>5</v>
      </c>
      <c r="CB15" s="6">
        <v>534</v>
      </c>
      <c r="CC15" t="s">
        <v>58</v>
      </c>
      <c r="CD15"/>
      <c r="CE15" s="6">
        <v>200</v>
      </c>
      <c r="CF15" t="s">
        <v>58</v>
      </c>
    </row>
    <row r="16" spans="1:84" s="4" customFormat="1" ht="18" hidden="1" customHeight="1">
      <c r="A16" s="153"/>
      <c r="B16" s="169"/>
      <c r="C16" s="169"/>
      <c r="D16" s="169"/>
      <c r="E16" s="169"/>
      <c r="F16" s="169"/>
      <c r="G16" s="169"/>
      <c r="H16" s="169"/>
      <c r="I16" s="169"/>
      <c r="J16" s="169"/>
      <c r="K16" s="169"/>
      <c r="L16" s="169"/>
      <c r="M16" s="169"/>
      <c r="N16" s="169"/>
      <c r="O16" s="169"/>
      <c r="P16" s="169"/>
      <c r="Q16" s="169"/>
      <c r="R16" s="169"/>
      <c r="S16" s="169"/>
      <c r="T16" s="201"/>
      <c r="U16" s="201"/>
      <c r="V16" s="201"/>
      <c r="W16" s="201"/>
      <c r="X16" s="314"/>
      <c r="Y16" s="314"/>
      <c r="Z16" s="314"/>
      <c r="AA16" s="328"/>
      <c r="AB16" s="328"/>
      <c r="AC16" s="328"/>
      <c r="AD16" s="328"/>
      <c r="AE16" s="328"/>
      <c r="AF16" s="328"/>
      <c r="AG16" s="328"/>
      <c r="AH16" s="328"/>
      <c r="AI16" s="328"/>
      <c r="AJ16" s="328"/>
      <c r="AK16" s="328"/>
      <c r="AL16" s="328"/>
      <c r="AM16" s="328"/>
      <c r="CA16" t="s">
        <v>6</v>
      </c>
      <c r="CB16" s="6">
        <v>564</v>
      </c>
      <c r="CC16" t="s">
        <v>58</v>
      </c>
      <c r="CD16"/>
      <c r="CE16" s="6">
        <v>200</v>
      </c>
      <c r="CF16" t="s">
        <v>58</v>
      </c>
    </row>
    <row r="17" spans="1:84" s="4" customFormat="1" ht="18" hidden="1" customHeight="1">
      <c r="A17" s="153"/>
      <c r="B17" s="169"/>
      <c r="C17" s="169"/>
      <c r="D17" s="169"/>
      <c r="E17" s="169"/>
      <c r="F17" s="169"/>
      <c r="G17" s="169"/>
      <c r="H17" s="169"/>
      <c r="I17" s="169"/>
      <c r="J17" s="169"/>
      <c r="K17" s="169"/>
      <c r="L17" s="169"/>
      <c r="M17" s="169"/>
      <c r="N17" s="169"/>
      <c r="O17" s="169"/>
      <c r="P17" s="169"/>
      <c r="Q17" s="169"/>
      <c r="R17" s="169"/>
      <c r="S17" s="169"/>
      <c r="T17" s="155"/>
      <c r="U17" s="155"/>
      <c r="V17" s="155"/>
      <c r="W17" s="155"/>
      <c r="X17" s="314"/>
      <c r="Y17" s="314"/>
      <c r="Z17" s="314"/>
      <c r="AA17" s="328"/>
      <c r="AB17" s="328"/>
      <c r="AC17" s="328"/>
      <c r="AD17" s="328"/>
      <c r="AE17" s="328"/>
      <c r="AF17" s="328"/>
      <c r="AG17" s="328"/>
      <c r="AH17" s="328"/>
      <c r="AI17" s="328"/>
      <c r="AJ17" s="328"/>
      <c r="AK17" s="328"/>
      <c r="AL17" s="328"/>
      <c r="AM17" s="328"/>
      <c r="CA17" t="s">
        <v>7</v>
      </c>
      <c r="CB17" s="6">
        <v>518</v>
      </c>
      <c r="CC17" t="s">
        <v>58</v>
      </c>
      <c r="CD17"/>
      <c r="CE17" s="6">
        <v>200</v>
      </c>
      <c r="CF17" t="s">
        <v>58</v>
      </c>
    </row>
    <row r="18" spans="1:84" s="4" customFormat="1" ht="6" customHeight="1">
      <c r="A18" s="53"/>
      <c r="B18" s="53"/>
      <c r="C18" s="53"/>
      <c r="D18" s="53"/>
      <c r="E18" s="53"/>
      <c r="F18" s="53"/>
      <c r="G18" s="53"/>
      <c r="H18" s="53"/>
      <c r="I18" s="50"/>
      <c r="J18" s="54"/>
      <c r="K18" s="49"/>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CA18" t="s">
        <v>8</v>
      </c>
      <c r="CB18" s="6">
        <v>227</v>
      </c>
      <c r="CC18" t="s">
        <v>58</v>
      </c>
      <c r="CD18"/>
      <c r="CE18" s="6">
        <v>200</v>
      </c>
      <c r="CF18" t="s">
        <v>58</v>
      </c>
    </row>
    <row r="19" spans="1:84" s="4" customFormat="1">
      <c r="A19" s="356" t="s">
        <v>134</v>
      </c>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8"/>
      <c r="CA19" t="s">
        <v>9</v>
      </c>
      <c r="CB19" s="6">
        <v>508</v>
      </c>
      <c r="CC19" t="s">
        <v>58</v>
      </c>
      <c r="CD19"/>
      <c r="CE19" s="6">
        <v>200</v>
      </c>
      <c r="CF19" t="s">
        <v>58</v>
      </c>
    </row>
    <row r="20" spans="1:84" s="4" customFormat="1" ht="3" customHeight="1" thickBot="1">
      <c r="A20" s="53"/>
      <c r="B20" s="53"/>
      <c r="C20" s="53"/>
      <c r="D20" s="53"/>
      <c r="E20" s="53"/>
      <c r="F20" s="53"/>
      <c r="G20" s="53"/>
      <c r="H20" s="53"/>
      <c r="I20" s="50"/>
      <c r="J20" s="54"/>
      <c r="K20" s="49"/>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CA20" t="s">
        <v>10</v>
      </c>
      <c r="CB20" s="6">
        <v>204</v>
      </c>
      <c r="CC20" t="s">
        <v>58</v>
      </c>
      <c r="CD20"/>
      <c r="CE20" s="6">
        <v>200</v>
      </c>
      <c r="CF20" t="s">
        <v>58</v>
      </c>
    </row>
    <row r="21" spans="1:84" s="4" customFormat="1" ht="19.5" customHeight="1" thickBot="1">
      <c r="A21" s="55" t="s">
        <v>49</v>
      </c>
      <c r="B21" s="53"/>
      <c r="C21" s="53"/>
      <c r="D21" s="53"/>
      <c r="E21" s="53"/>
      <c r="F21" s="53"/>
      <c r="G21" s="53"/>
      <c r="H21" s="53"/>
      <c r="I21" s="111"/>
      <c r="J21" s="54"/>
      <c r="K21" s="49"/>
      <c r="L21" s="51"/>
      <c r="M21" s="51"/>
      <c r="N21" s="51"/>
      <c r="O21" s="51"/>
      <c r="P21" s="51"/>
      <c r="Q21" s="51"/>
      <c r="R21" s="51"/>
      <c r="S21" s="51"/>
      <c r="T21" s="51"/>
      <c r="U21" s="51"/>
      <c r="V21" s="51"/>
      <c r="W21" s="51"/>
      <c r="X21" s="51"/>
      <c r="Y21" s="51"/>
      <c r="Z21" s="51"/>
      <c r="AA21" s="51"/>
      <c r="AB21" s="51"/>
      <c r="AC21" s="51"/>
      <c r="AD21" s="51"/>
      <c r="AE21" s="261" t="s">
        <v>154</v>
      </c>
      <c r="AF21" s="262"/>
      <c r="AG21" s="262"/>
      <c r="AH21" s="263"/>
      <c r="AI21" s="322">
        <f>(20*M22+5*V22)*10+AE22</f>
        <v>0</v>
      </c>
      <c r="AJ21" s="323"/>
      <c r="AK21" s="323"/>
      <c r="AL21" s="320" t="s">
        <v>39</v>
      </c>
      <c r="AM21" s="321"/>
      <c r="CA21" t="s">
        <v>11</v>
      </c>
      <c r="CB21" s="6">
        <v>148</v>
      </c>
      <c r="CC21" t="s">
        <v>58</v>
      </c>
      <c r="CD21"/>
      <c r="CE21" s="6">
        <v>200</v>
      </c>
      <c r="CF21" t="s">
        <v>58</v>
      </c>
    </row>
    <row r="22" spans="1:84" s="4" customFormat="1" ht="19.5" customHeight="1">
      <c r="A22" s="202" t="s">
        <v>54</v>
      </c>
      <c r="B22" s="21"/>
      <c r="C22" s="22"/>
      <c r="D22" s="22"/>
      <c r="E22" s="22"/>
      <c r="F22" s="22"/>
      <c r="G22" s="23"/>
      <c r="H22" s="341" t="s">
        <v>55</v>
      </c>
      <c r="I22" s="342"/>
      <c r="J22" s="342"/>
      <c r="K22" s="342"/>
      <c r="L22" s="343"/>
      <c r="M22" s="344"/>
      <c r="N22" s="344"/>
      <c r="O22" s="344"/>
      <c r="P22" s="16" t="s">
        <v>42</v>
      </c>
      <c r="Q22" s="295" t="s">
        <v>139</v>
      </c>
      <c r="R22" s="296"/>
      <c r="S22" s="296"/>
      <c r="T22" s="296"/>
      <c r="U22" s="297"/>
      <c r="V22" s="344"/>
      <c r="W22" s="344"/>
      <c r="X22" s="344"/>
      <c r="Y22" s="63" t="s">
        <v>42</v>
      </c>
      <c r="Z22" s="196" t="s">
        <v>101</v>
      </c>
      <c r="AA22" s="197"/>
      <c r="AB22" s="197"/>
      <c r="AC22" s="197"/>
      <c r="AD22" s="198"/>
      <c r="AE22" s="392"/>
      <c r="AF22" s="393"/>
      <c r="AG22" s="393"/>
      <c r="AH22" s="114" t="s">
        <v>102</v>
      </c>
      <c r="AI22" s="114"/>
      <c r="AJ22" s="112"/>
      <c r="AK22" s="44"/>
      <c r="AL22" s="44"/>
      <c r="AM22" s="47"/>
      <c r="AO22" s="4">
        <f>IF(M22=0,,"有")</f>
        <v>0</v>
      </c>
      <c r="CA22" t="s">
        <v>12</v>
      </c>
      <c r="CB22" s="6">
        <v>148</v>
      </c>
      <c r="CC22" t="s">
        <v>58</v>
      </c>
      <c r="CD22"/>
      <c r="CE22" s="6">
        <v>200</v>
      </c>
      <c r="CF22" t="s">
        <v>58</v>
      </c>
    </row>
    <row r="23" spans="1:84" s="4" customFormat="1" ht="6" customHeight="1" thickBot="1">
      <c r="A23" s="53"/>
      <c r="B23" s="53"/>
      <c r="C23" s="53"/>
      <c r="D23" s="53"/>
      <c r="E23" s="53"/>
      <c r="F23" s="53"/>
      <c r="G23" s="53"/>
      <c r="H23" s="53"/>
      <c r="I23" s="50"/>
      <c r="J23" s="54"/>
      <c r="K23" s="49"/>
      <c r="L23" s="51"/>
      <c r="M23" s="51"/>
      <c r="N23" s="51"/>
      <c r="O23" s="51"/>
      <c r="P23" s="51"/>
      <c r="Q23" s="51"/>
      <c r="R23" s="51"/>
      <c r="S23" s="51"/>
      <c r="T23" s="51"/>
      <c r="U23" s="51"/>
      <c r="V23" s="51"/>
      <c r="W23" s="51"/>
      <c r="X23" s="199"/>
      <c r="Y23" s="199"/>
      <c r="Z23" s="199"/>
      <c r="AA23" s="199"/>
      <c r="AB23" s="199"/>
      <c r="AC23" s="199"/>
      <c r="AD23" s="41"/>
      <c r="AE23" s="51"/>
      <c r="AF23" s="51"/>
      <c r="AG23" s="51"/>
      <c r="AH23" s="51"/>
      <c r="AI23" s="51"/>
      <c r="AJ23" s="51"/>
      <c r="AK23" s="51"/>
      <c r="AL23" s="51"/>
      <c r="AM23" s="51"/>
      <c r="CA23" s="12" t="s">
        <v>47</v>
      </c>
      <c r="CB23" s="6">
        <v>33</v>
      </c>
      <c r="CC23" t="s">
        <v>58</v>
      </c>
      <c r="CD23"/>
      <c r="CE23" s="6">
        <v>200</v>
      </c>
      <c r="CF23" t="s">
        <v>58</v>
      </c>
    </row>
    <row r="24" spans="1:84" ht="19.5" customHeight="1" thickBot="1">
      <c r="A24" s="56" t="s">
        <v>64</v>
      </c>
      <c r="B24" s="53"/>
      <c r="C24" s="168"/>
      <c r="D24" s="53"/>
      <c r="E24" s="57"/>
      <c r="F24" s="53"/>
      <c r="G24" s="53"/>
      <c r="H24" s="53"/>
      <c r="I24" s="53"/>
      <c r="J24" s="58"/>
      <c r="K24" s="58"/>
      <c r="L24" s="58"/>
      <c r="M24" s="58"/>
      <c r="N24" s="58"/>
      <c r="O24" s="59"/>
      <c r="P24" s="60"/>
      <c r="Q24" s="61"/>
      <c r="R24" s="61"/>
      <c r="S24" s="58"/>
      <c r="T24" s="54"/>
      <c r="U24" s="58"/>
      <c r="V24" s="58"/>
      <c r="W24" s="168"/>
      <c r="X24" s="264" t="s">
        <v>90</v>
      </c>
      <c r="Y24" s="265"/>
      <c r="Z24" s="265"/>
      <c r="AA24" s="265"/>
      <c r="AB24" s="265"/>
      <c r="AC24" s="266"/>
      <c r="AD24" s="261" t="s">
        <v>155</v>
      </c>
      <c r="AE24" s="262"/>
      <c r="AF24" s="262"/>
      <c r="AG24" s="262"/>
      <c r="AH24" s="263"/>
      <c r="AI24" s="354">
        <f>MIN(X25,ROUNDDOWN(H37/1000,0))</f>
        <v>0</v>
      </c>
      <c r="AJ24" s="355"/>
      <c r="AK24" s="355"/>
      <c r="AL24" s="320" t="s">
        <v>39</v>
      </c>
      <c r="AM24" s="321"/>
      <c r="CA24" t="s">
        <v>13</v>
      </c>
      <c r="CB24" s="6">
        <v>475</v>
      </c>
      <c r="CC24" t="s">
        <v>58</v>
      </c>
      <c r="CD24"/>
      <c r="CE24" s="6">
        <v>200</v>
      </c>
      <c r="CF24" t="s">
        <v>58</v>
      </c>
    </row>
    <row r="25" spans="1:84" ht="13.8" thickBot="1">
      <c r="A25" s="56"/>
      <c r="B25" s="53"/>
      <c r="C25" s="168"/>
      <c r="D25" s="53"/>
      <c r="E25" s="57"/>
      <c r="F25" s="53"/>
      <c r="G25" s="53"/>
      <c r="H25" s="53"/>
      <c r="I25" s="53"/>
      <c r="J25" s="58"/>
      <c r="K25" s="58"/>
      <c r="L25" s="58"/>
      <c r="M25" s="58"/>
      <c r="N25" s="58"/>
      <c r="O25" s="59"/>
      <c r="P25" s="60"/>
      <c r="Q25" s="61"/>
      <c r="R25" s="61"/>
      <c r="S25" s="58"/>
      <c r="T25" s="54"/>
      <c r="U25" s="58"/>
      <c r="V25" s="58"/>
      <c r="W25" s="62"/>
      <c r="X25" s="271" t="str">
        <f>IFERROR(VLOOKUP(H10,個票13!CA5:CB39,2,FALSE),"")</f>
        <v/>
      </c>
      <c r="Y25" s="272"/>
      <c r="Z25" s="272"/>
      <c r="AA25" s="272"/>
      <c r="AB25" s="267" t="s">
        <v>39</v>
      </c>
      <c r="AC25" s="268"/>
      <c r="AD25" s="162"/>
      <c r="AE25" s="163"/>
      <c r="AF25" s="163"/>
      <c r="AG25" s="163"/>
      <c r="AH25" s="164"/>
      <c r="AI25" s="394"/>
      <c r="AJ25" s="394"/>
      <c r="AK25" s="394"/>
      <c r="AL25" s="387"/>
      <c r="AM25" s="388"/>
      <c r="AV25" s="4"/>
      <c r="AX25" s="134" t="str">
        <f>IF(X25&gt;=AI26,"○","！（補助上限額を超過しています）")</f>
        <v>○</v>
      </c>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6"/>
      <c r="CA25" t="s">
        <v>14</v>
      </c>
      <c r="CB25" s="6">
        <v>638</v>
      </c>
      <c r="CC25" t="s">
        <v>58</v>
      </c>
      <c r="CD25"/>
      <c r="CE25" s="6">
        <v>200</v>
      </c>
      <c r="CF25" t="s">
        <v>58</v>
      </c>
    </row>
    <row r="26" spans="1:84" ht="15" customHeight="1">
      <c r="A26" s="168" t="s">
        <v>79</v>
      </c>
      <c r="B26" s="53"/>
      <c r="C26" s="168"/>
      <c r="D26" s="53"/>
      <c r="E26" s="57"/>
      <c r="F26" s="53"/>
      <c r="G26" s="53"/>
      <c r="H26" s="53"/>
      <c r="I26" s="53"/>
      <c r="J26" s="58"/>
      <c r="K26" s="58"/>
      <c r="L26" s="58"/>
      <c r="M26" s="58"/>
      <c r="N26" s="58"/>
      <c r="O26" s="59"/>
      <c r="P26" s="60"/>
      <c r="Q26" s="61"/>
      <c r="R26" s="61"/>
      <c r="S26" s="58"/>
      <c r="T26" s="54"/>
      <c r="U26" s="58"/>
      <c r="V26" s="58"/>
      <c r="W26" s="62"/>
      <c r="X26" s="273"/>
      <c r="Y26" s="274"/>
      <c r="Z26" s="274"/>
      <c r="AA26" s="274"/>
      <c r="AB26" s="269"/>
      <c r="AC26" s="270"/>
      <c r="AD26" s="165"/>
      <c r="AE26" s="166"/>
      <c r="AF26" s="166"/>
      <c r="AG26" s="166"/>
      <c r="AH26" s="167"/>
      <c r="AI26" s="389">
        <f>SUM(AI24:AK25)</f>
        <v>0</v>
      </c>
      <c r="AJ26" s="389"/>
      <c r="AK26" s="389"/>
      <c r="AL26" s="390"/>
      <c r="AM26" s="391"/>
      <c r="CA26" t="s">
        <v>15</v>
      </c>
      <c r="CB26" s="6">
        <f>CD26*個票13!$AC$10</f>
        <v>0</v>
      </c>
      <c r="CC26" t="s">
        <v>59</v>
      </c>
      <c r="CD26" s="6">
        <v>38</v>
      </c>
      <c r="CE26" s="6" t="s">
        <v>61</v>
      </c>
      <c r="CF26" s="6"/>
    </row>
    <row r="27" spans="1:84" ht="15" customHeight="1">
      <c r="A27" s="281" t="s">
        <v>80</v>
      </c>
      <c r="B27" s="282"/>
      <c r="C27" s="282"/>
      <c r="D27" s="282"/>
      <c r="E27" s="282"/>
      <c r="F27" s="282"/>
      <c r="G27" s="283"/>
      <c r="H27" s="282" t="s">
        <v>158</v>
      </c>
      <c r="I27" s="282"/>
      <c r="J27" s="282"/>
      <c r="K27" s="282"/>
      <c r="L27" s="282"/>
      <c r="M27" s="281" t="s">
        <v>23</v>
      </c>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CA27" t="s">
        <v>16</v>
      </c>
      <c r="CB27" s="6">
        <f>CD27*個票13!$AC$10</f>
        <v>0</v>
      </c>
      <c r="CC27" t="s">
        <v>59</v>
      </c>
      <c r="CD27" s="6">
        <v>40</v>
      </c>
      <c r="CE27" s="6" t="s">
        <v>61</v>
      </c>
      <c r="CF27" s="6"/>
    </row>
    <row r="28" spans="1:84" ht="15" customHeight="1">
      <c r="A28" s="106" t="s">
        <v>81</v>
      </c>
      <c r="B28" s="107"/>
      <c r="C28" s="107"/>
      <c r="D28" s="107"/>
      <c r="E28" s="108"/>
      <c r="F28" s="108"/>
      <c r="G28" s="109"/>
      <c r="H28" s="294"/>
      <c r="I28" s="294"/>
      <c r="J28" s="294"/>
      <c r="K28" s="294"/>
      <c r="L28" s="294"/>
      <c r="M28" s="284"/>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6"/>
      <c r="CA28" t="s">
        <v>17</v>
      </c>
      <c r="CB28" s="6">
        <f>CD28*個票13!$AC$10</f>
        <v>0</v>
      </c>
      <c r="CC28" t="s">
        <v>59</v>
      </c>
      <c r="CD28" s="6">
        <v>38</v>
      </c>
      <c r="CE28" s="6" t="s">
        <v>61</v>
      </c>
      <c r="CF28" s="6"/>
    </row>
    <row r="29" spans="1:84" ht="15" customHeight="1">
      <c r="A29" s="64" t="s">
        <v>82</v>
      </c>
      <c r="B29" s="65"/>
      <c r="C29" s="65"/>
      <c r="D29" s="65"/>
      <c r="E29" s="66"/>
      <c r="F29" s="66"/>
      <c r="G29" s="67"/>
      <c r="H29" s="293"/>
      <c r="I29" s="293"/>
      <c r="J29" s="293"/>
      <c r="K29" s="293"/>
      <c r="L29" s="293"/>
      <c r="M29" s="287"/>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9"/>
      <c r="CA29" t="s">
        <v>18</v>
      </c>
      <c r="CB29" s="6">
        <f>CD29*個票13!$AC$10</f>
        <v>0</v>
      </c>
      <c r="CC29" t="s">
        <v>59</v>
      </c>
      <c r="CD29" s="6">
        <v>48</v>
      </c>
      <c r="CE29" s="6" t="s">
        <v>61</v>
      </c>
      <c r="CF29" s="6"/>
    </row>
    <row r="30" spans="1:84" ht="15" customHeight="1">
      <c r="A30" s="64" t="s">
        <v>83</v>
      </c>
      <c r="B30" s="65"/>
      <c r="C30" s="65"/>
      <c r="D30" s="65"/>
      <c r="E30" s="66"/>
      <c r="F30" s="66"/>
      <c r="G30" s="67"/>
      <c r="H30" s="293"/>
      <c r="I30" s="293"/>
      <c r="J30" s="293"/>
      <c r="K30" s="293"/>
      <c r="L30" s="293"/>
      <c r="M30" s="287"/>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9"/>
      <c r="CA30" t="s">
        <v>19</v>
      </c>
      <c r="CB30" s="6">
        <f>CD30*個票13!$AC$10</f>
        <v>0</v>
      </c>
      <c r="CC30" t="s">
        <v>59</v>
      </c>
      <c r="CD30" s="6">
        <v>43</v>
      </c>
      <c r="CE30" s="6" t="s">
        <v>61</v>
      </c>
      <c r="CF30" s="6"/>
    </row>
    <row r="31" spans="1:84" ht="15" customHeight="1">
      <c r="A31" s="64" t="s">
        <v>84</v>
      </c>
      <c r="B31" s="65"/>
      <c r="C31" s="65"/>
      <c r="D31" s="65"/>
      <c r="E31" s="66"/>
      <c r="F31" s="66"/>
      <c r="G31" s="67"/>
      <c r="H31" s="293"/>
      <c r="I31" s="293"/>
      <c r="J31" s="293"/>
      <c r="K31" s="293"/>
      <c r="L31" s="293"/>
      <c r="M31" s="287"/>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9"/>
      <c r="CA31" t="s">
        <v>20</v>
      </c>
      <c r="CB31" s="6">
        <f>CD31*個票13!$AC$10</f>
        <v>0</v>
      </c>
      <c r="CC31" t="s">
        <v>59</v>
      </c>
      <c r="CD31" s="6">
        <v>36</v>
      </c>
      <c r="CE31" s="6" t="s">
        <v>61</v>
      </c>
      <c r="CF31" s="6"/>
    </row>
    <row r="32" spans="1:84" ht="15" customHeight="1">
      <c r="A32" s="64" t="s">
        <v>85</v>
      </c>
      <c r="B32" s="65"/>
      <c r="C32" s="65"/>
      <c r="D32" s="65"/>
      <c r="E32" s="66"/>
      <c r="F32" s="66"/>
      <c r="G32" s="67"/>
      <c r="H32" s="293"/>
      <c r="I32" s="293"/>
      <c r="J32" s="293"/>
      <c r="K32" s="293"/>
      <c r="L32" s="293"/>
      <c r="M32" s="287"/>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9"/>
      <c r="CA32" t="s">
        <v>31</v>
      </c>
      <c r="CB32" s="6">
        <f>CD32*個票13!$AC$10</f>
        <v>0</v>
      </c>
      <c r="CC32" t="s">
        <v>59</v>
      </c>
      <c r="CD32" s="6">
        <v>37</v>
      </c>
      <c r="CE32" s="6" t="s">
        <v>61</v>
      </c>
      <c r="CF32" s="6"/>
    </row>
    <row r="33" spans="1:84" ht="15" customHeight="1">
      <c r="A33" s="64" t="s">
        <v>86</v>
      </c>
      <c r="B33" s="65"/>
      <c r="C33" s="65"/>
      <c r="D33" s="65"/>
      <c r="E33" s="66"/>
      <c r="F33" s="66"/>
      <c r="G33" s="67"/>
      <c r="H33" s="293"/>
      <c r="I33" s="293"/>
      <c r="J33" s="293"/>
      <c r="K33" s="293"/>
      <c r="L33" s="293"/>
      <c r="M33" s="287"/>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9"/>
      <c r="AV33" s="4"/>
      <c r="CA33" t="s">
        <v>32</v>
      </c>
      <c r="CB33" s="6">
        <f>CD33*個票13!$AC$10</f>
        <v>0</v>
      </c>
      <c r="CC33" t="s">
        <v>59</v>
      </c>
      <c r="CD33" s="6">
        <v>35</v>
      </c>
      <c r="CE33" s="6" t="s">
        <v>61</v>
      </c>
      <c r="CF33" s="6"/>
    </row>
    <row r="34" spans="1:84" ht="15" customHeight="1">
      <c r="A34" s="64" t="s">
        <v>87</v>
      </c>
      <c r="B34" s="65"/>
      <c r="C34" s="65"/>
      <c r="D34" s="65"/>
      <c r="E34" s="66"/>
      <c r="F34" s="66"/>
      <c r="G34" s="67"/>
      <c r="H34" s="293"/>
      <c r="I34" s="293"/>
      <c r="J34" s="293"/>
      <c r="K34" s="293"/>
      <c r="L34" s="293"/>
      <c r="M34" s="287"/>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9"/>
      <c r="CA34" t="s">
        <v>33</v>
      </c>
      <c r="CB34" s="6">
        <f>CD34*個票13!$AC$10</f>
        <v>0</v>
      </c>
      <c r="CC34" t="s">
        <v>59</v>
      </c>
      <c r="CD34" s="6">
        <v>37</v>
      </c>
      <c r="CE34" s="6" t="s">
        <v>61</v>
      </c>
      <c r="CF34" s="6"/>
    </row>
    <row r="35" spans="1:84" ht="15" customHeight="1">
      <c r="A35" s="64" t="s">
        <v>88</v>
      </c>
      <c r="B35" s="68"/>
      <c r="C35" s="68"/>
      <c r="D35" s="68"/>
      <c r="E35" s="68"/>
      <c r="F35" s="68"/>
      <c r="G35" s="69"/>
      <c r="H35" s="293"/>
      <c r="I35" s="293"/>
      <c r="J35" s="293"/>
      <c r="K35" s="293"/>
      <c r="L35" s="293"/>
      <c r="M35" s="287"/>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9"/>
      <c r="CA35" t="s">
        <v>34</v>
      </c>
      <c r="CB35" s="6">
        <f>CD35*個票13!$AC$10</f>
        <v>0</v>
      </c>
      <c r="CC35" t="s">
        <v>59</v>
      </c>
      <c r="CD35" s="6">
        <v>35</v>
      </c>
      <c r="CE35" s="6" t="s">
        <v>61</v>
      </c>
      <c r="CF35" s="6"/>
    </row>
    <row r="36" spans="1:84" ht="15" customHeight="1">
      <c r="A36" s="70" t="s">
        <v>89</v>
      </c>
      <c r="B36" s="71"/>
      <c r="C36" s="71"/>
      <c r="D36" s="71"/>
      <c r="E36" s="72"/>
      <c r="F36" s="72"/>
      <c r="G36" s="73"/>
      <c r="H36" s="280"/>
      <c r="I36" s="280"/>
      <c r="J36" s="280"/>
      <c r="K36" s="280"/>
      <c r="L36" s="280"/>
      <c r="M36" s="290"/>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2"/>
      <c r="CA36" t="s">
        <v>35</v>
      </c>
      <c r="CB36" s="6">
        <f>CD36*個票13!$AC$10</f>
        <v>0</v>
      </c>
      <c r="CC36" t="s">
        <v>59</v>
      </c>
      <c r="CD36" s="6">
        <v>37</v>
      </c>
      <c r="CE36" s="6" t="s">
        <v>61</v>
      </c>
      <c r="CF36" s="6"/>
    </row>
    <row r="37" spans="1:84" ht="15" customHeight="1">
      <c r="A37" s="74" t="s">
        <v>46</v>
      </c>
      <c r="B37" s="75"/>
      <c r="C37" s="75"/>
      <c r="D37" s="75"/>
      <c r="E37" s="75"/>
      <c r="F37" s="75"/>
      <c r="G37" s="76"/>
      <c r="H37" s="275">
        <f>SUM(H28:L36)</f>
        <v>0</v>
      </c>
      <c r="I37" s="275"/>
      <c r="J37" s="275"/>
      <c r="K37" s="275"/>
      <c r="L37" s="276"/>
      <c r="M37" s="277"/>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9"/>
      <c r="CA37" t="s">
        <v>36</v>
      </c>
      <c r="CB37" s="6">
        <f>CD37*個票13!$AC$10</f>
        <v>0</v>
      </c>
      <c r="CC37" t="s">
        <v>59</v>
      </c>
      <c r="CD37" s="6">
        <v>35</v>
      </c>
      <c r="CE37" s="6" t="s">
        <v>61</v>
      </c>
      <c r="CF37" s="6"/>
    </row>
    <row r="38" spans="1:84" ht="6" customHeight="1" thickBot="1">
      <c r="A38" s="77"/>
      <c r="B38" s="77"/>
      <c r="C38" s="77"/>
      <c r="D38" s="77"/>
      <c r="E38" s="78"/>
      <c r="F38" s="78"/>
      <c r="G38" s="78"/>
      <c r="H38" s="78"/>
      <c r="I38" s="78"/>
      <c r="J38" s="79"/>
      <c r="K38" s="79"/>
      <c r="L38" s="79"/>
      <c r="M38" s="79"/>
      <c r="N38" s="79"/>
      <c r="O38" s="80"/>
      <c r="P38" s="80"/>
      <c r="Q38" s="80"/>
      <c r="R38" s="80"/>
      <c r="S38" s="80"/>
      <c r="T38" s="80"/>
      <c r="U38" s="80"/>
      <c r="V38" s="80"/>
      <c r="W38" s="80"/>
      <c r="X38" s="80"/>
      <c r="Y38" s="80"/>
      <c r="Z38" s="80"/>
      <c r="AA38" s="80"/>
      <c r="AB38" s="80"/>
      <c r="AC38" s="80"/>
      <c r="AD38" s="80"/>
      <c r="AE38" s="80"/>
      <c r="AF38" s="80"/>
      <c r="AG38" s="80"/>
      <c r="AH38" s="88"/>
      <c r="AI38" s="80"/>
      <c r="AJ38" s="80"/>
      <c r="AK38" s="80"/>
      <c r="AL38" s="80"/>
      <c r="AM38" s="80"/>
      <c r="CA38" t="s">
        <v>37</v>
      </c>
      <c r="CB38" s="6">
        <f>CD38*個票13!$AC$10</f>
        <v>0</v>
      </c>
      <c r="CC38" t="s">
        <v>59</v>
      </c>
      <c r="CD38" s="6">
        <v>37</v>
      </c>
      <c r="CE38" s="6" t="s">
        <v>61</v>
      </c>
      <c r="CF38" s="6"/>
    </row>
    <row r="39" spans="1:84" s="4" customFormat="1" ht="19.5" customHeight="1" thickBot="1">
      <c r="A39" s="55" t="s">
        <v>66</v>
      </c>
      <c r="B39" s="53"/>
      <c r="C39" s="53"/>
      <c r="D39" s="53"/>
      <c r="E39" s="53"/>
      <c r="F39" s="53"/>
      <c r="G39" s="53"/>
      <c r="H39" s="53"/>
      <c r="I39" s="50"/>
      <c r="J39" s="54"/>
      <c r="K39" s="49"/>
      <c r="L39" s="51"/>
      <c r="M39" s="51"/>
      <c r="N39" s="51"/>
      <c r="O39" s="51"/>
      <c r="P39" s="51"/>
      <c r="Q39" s="51"/>
      <c r="R39" s="51"/>
      <c r="S39" s="51"/>
      <c r="T39" s="51"/>
      <c r="U39" s="51"/>
      <c r="V39" s="51"/>
      <c r="W39" s="51"/>
      <c r="X39" s="51"/>
      <c r="Y39" s="51"/>
      <c r="Z39" s="51"/>
      <c r="AA39" s="51"/>
      <c r="AB39" s="51"/>
      <c r="AC39" s="51"/>
      <c r="AD39" s="51"/>
      <c r="AE39" s="261" t="s">
        <v>157</v>
      </c>
      <c r="AF39" s="262"/>
      <c r="AG39" s="262"/>
      <c r="AH39" s="263"/>
      <c r="AI39" s="329">
        <f>ROUNDDOWN(IFERROR(IF(H10="居宅介護支援事業所",(X42*AI42+X43*AI43+X44*AI44+X45*AI45)/1000,(X40*AI40+X41*AI41)/1000),""),0)</f>
        <v>0</v>
      </c>
      <c r="AJ39" s="330"/>
      <c r="AK39" s="330"/>
      <c r="AL39" s="320" t="s">
        <v>39</v>
      </c>
      <c r="AM39" s="321"/>
      <c r="CA39" t="s">
        <v>38</v>
      </c>
      <c r="CB39" s="6">
        <f>CD39*個票13!$AC$10</f>
        <v>0</v>
      </c>
      <c r="CC39" t="s">
        <v>59</v>
      </c>
      <c r="CD39" s="6">
        <v>35</v>
      </c>
      <c r="CE39" s="6" t="s">
        <v>61</v>
      </c>
      <c r="CF39" s="6"/>
    </row>
    <row r="40" spans="1:84" s="4" customFormat="1" ht="15.75" customHeight="1">
      <c r="A40" s="304" t="s">
        <v>119</v>
      </c>
      <c r="B40" s="305"/>
      <c r="C40" s="305"/>
      <c r="D40" s="305"/>
      <c r="E40" s="305"/>
      <c r="F40" s="305"/>
      <c r="G40" s="305"/>
      <c r="H40" s="305"/>
      <c r="I40" s="305"/>
      <c r="J40" s="306"/>
      <c r="K40" s="196" t="s">
        <v>114</v>
      </c>
      <c r="L40" s="198"/>
      <c r="M40" s="24"/>
      <c r="N40" s="197"/>
      <c r="O40" s="197"/>
      <c r="P40" s="197"/>
      <c r="Q40" s="28"/>
      <c r="R40" s="197"/>
      <c r="S40" s="197"/>
      <c r="T40" s="197"/>
      <c r="U40" s="197"/>
      <c r="V40" s="197"/>
      <c r="W40" s="27"/>
      <c r="X40" s="303">
        <f>IF($H$10="介護予防・生活支援サービス事業の事業者","",1500)</f>
        <v>1500</v>
      </c>
      <c r="Y40" s="303"/>
      <c r="Z40" s="303"/>
      <c r="AA40" s="300" t="s">
        <v>52</v>
      </c>
      <c r="AB40" s="301"/>
      <c r="AC40" s="295" t="s">
        <v>53</v>
      </c>
      <c r="AD40" s="296"/>
      <c r="AE40" s="296"/>
      <c r="AF40" s="296"/>
      <c r="AG40" s="296"/>
      <c r="AH40" s="297"/>
      <c r="AI40" s="298"/>
      <c r="AJ40" s="299"/>
      <c r="AK40" s="299"/>
      <c r="AL40" s="395" t="s">
        <v>42</v>
      </c>
      <c r="AM40" s="396"/>
      <c r="CA40" t="s">
        <v>103</v>
      </c>
      <c r="CB40"/>
      <c r="CC40"/>
      <c r="CD40"/>
      <c r="CE40"/>
      <c r="CF40"/>
    </row>
    <row r="41" spans="1:84" s="4" customFormat="1" ht="15.75" customHeight="1">
      <c r="A41" s="307"/>
      <c r="B41" s="308"/>
      <c r="C41" s="308"/>
      <c r="D41" s="308"/>
      <c r="E41" s="308"/>
      <c r="F41" s="308"/>
      <c r="G41" s="308"/>
      <c r="H41" s="308"/>
      <c r="I41" s="308"/>
      <c r="J41" s="309"/>
      <c r="K41" s="196" t="s">
        <v>115</v>
      </c>
      <c r="L41" s="198"/>
      <c r="M41" s="24"/>
      <c r="N41" s="197"/>
      <c r="O41" s="197"/>
      <c r="P41" s="197"/>
      <c r="Q41" s="28"/>
      <c r="R41" s="197"/>
      <c r="S41" s="197"/>
      <c r="T41" s="197"/>
      <c r="U41" s="197"/>
      <c r="V41" s="197"/>
      <c r="W41" s="27"/>
      <c r="X41" s="303">
        <f>IF($H$10="介護予防・生活支援サービス事業の事業者","",3000)</f>
        <v>3000</v>
      </c>
      <c r="Y41" s="303"/>
      <c r="Z41" s="303"/>
      <c r="AA41" s="300" t="s">
        <v>52</v>
      </c>
      <c r="AB41" s="301"/>
      <c r="AC41" s="295" t="s">
        <v>53</v>
      </c>
      <c r="AD41" s="296"/>
      <c r="AE41" s="296"/>
      <c r="AF41" s="296"/>
      <c r="AG41" s="296"/>
      <c r="AH41" s="297"/>
      <c r="AI41" s="298"/>
      <c r="AJ41" s="299"/>
      <c r="AK41" s="299"/>
      <c r="AL41" s="326" t="s">
        <v>42</v>
      </c>
      <c r="AM41" s="327"/>
    </row>
    <row r="42" spans="1:84" s="4" customFormat="1" ht="15.75" customHeight="1">
      <c r="A42" s="131"/>
      <c r="B42" s="397" t="s">
        <v>116</v>
      </c>
      <c r="C42" s="398"/>
      <c r="D42" s="398"/>
      <c r="E42" s="398"/>
      <c r="F42" s="398"/>
      <c r="G42" s="398"/>
      <c r="H42" s="398"/>
      <c r="I42" s="398"/>
      <c r="J42" s="399"/>
      <c r="K42" s="200" t="s">
        <v>114</v>
      </c>
      <c r="L42" s="200"/>
      <c r="M42" s="129"/>
      <c r="N42" s="129"/>
      <c r="O42" s="130"/>
      <c r="P42" s="130"/>
      <c r="Q42" s="200"/>
      <c r="R42" s="200"/>
      <c r="S42" s="200"/>
      <c r="T42" s="200"/>
      <c r="U42" s="200"/>
      <c r="V42" s="200"/>
      <c r="W42" s="128"/>
      <c r="X42" s="303">
        <f>IF($H$10="介護予防・生活支援サービス事業の事業者","",1500)</f>
        <v>1500</v>
      </c>
      <c r="Y42" s="303"/>
      <c r="Z42" s="303"/>
      <c r="AA42" s="300" t="s">
        <v>52</v>
      </c>
      <c r="AB42" s="301"/>
      <c r="AC42" s="295" t="s">
        <v>53</v>
      </c>
      <c r="AD42" s="296"/>
      <c r="AE42" s="296"/>
      <c r="AF42" s="296"/>
      <c r="AG42" s="296"/>
      <c r="AH42" s="297"/>
      <c r="AI42" s="298"/>
      <c r="AJ42" s="299"/>
      <c r="AK42" s="299"/>
      <c r="AL42" s="324" t="s">
        <v>42</v>
      </c>
      <c r="AM42" s="325"/>
    </row>
    <row r="43" spans="1:84" s="4" customFormat="1" ht="15.75" customHeight="1">
      <c r="A43" s="126"/>
      <c r="B43" s="400"/>
      <c r="C43" s="401"/>
      <c r="D43" s="401"/>
      <c r="E43" s="401"/>
      <c r="F43" s="401"/>
      <c r="G43" s="401"/>
      <c r="H43" s="401"/>
      <c r="I43" s="401"/>
      <c r="J43" s="402"/>
      <c r="K43" s="26" t="s">
        <v>117</v>
      </c>
      <c r="L43" s="26"/>
      <c r="M43" s="26"/>
      <c r="N43" s="26"/>
      <c r="O43" s="18"/>
      <c r="P43" s="18"/>
      <c r="Q43" s="17"/>
      <c r="R43" s="17"/>
      <c r="S43" s="17"/>
      <c r="T43" s="17"/>
      <c r="U43" s="17"/>
      <c r="V43" s="17"/>
      <c r="W43" s="19"/>
      <c r="X43" s="303">
        <f>IF($H$10="介護予防・生活支援サービス事業の事業者","",4500)</f>
        <v>4500</v>
      </c>
      <c r="Y43" s="303"/>
      <c r="Z43" s="303"/>
      <c r="AA43" s="300" t="s">
        <v>52</v>
      </c>
      <c r="AB43" s="301"/>
      <c r="AC43" s="295" t="s">
        <v>53</v>
      </c>
      <c r="AD43" s="296"/>
      <c r="AE43" s="296"/>
      <c r="AF43" s="296"/>
      <c r="AG43" s="296"/>
      <c r="AH43" s="297"/>
      <c r="AI43" s="298"/>
      <c r="AJ43" s="299"/>
      <c r="AK43" s="299"/>
      <c r="AL43" s="324" t="s">
        <v>42</v>
      </c>
      <c r="AM43" s="325"/>
    </row>
    <row r="44" spans="1:84" s="4" customFormat="1" ht="15.75" customHeight="1">
      <c r="A44" s="126"/>
      <c r="B44" s="400"/>
      <c r="C44" s="401"/>
      <c r="D44" s="401"/>
      <c r="E44" s="401"/>
      <c r="F44" s="401"/>
      <c r="G44" s="401"/>
      <c r="H44" s="401"/>
      <c r="I44" s="401"/>
      <c r="J44" s="402"/>
      <c r="K44" s="25" t="s">
        <v>115</v>
      </c>
      <c r="L44" s="25"/>
      <c r="M44" s="25"/>
      <c r="N44" s="25"/>
      <c r="O44" s="28"/>
      <c r="P44" s="28"/>
      <c r="Q44" s="197"/>
      <c r="R44" s="197"/>
      <c r="S44" s="197"/>
      <c r="T44" s="197"/>
      <c r="U44" s="197"/>
      <c r="V44" s="197"/>
      <c r="W44" s="27"/>
      <c r="X44" s="303">
        <f>IF($H$10="介護予防・生活支援サービス事業の事業者","",3000)</f>
        <v>3000</v>
      </c>
      <c r="Y44" s="303"/>
      <c r="Z44" s="303"/>
      <c r="AA44" s="300" t="s">
        <v>52</v>
      </c>
      <c r="AB44" s="301"/>
      <c r="AC44" s="295" t="s">
        <v>53</v>
      </c>
      <c r="AD44" s="296"/>
      <c r="AE44" s="296"/>
      <c r="AF44" s="296"/>
      <c r="AG44" s="296"/>
      <c r="AH44" s="297"/>
      <c r="AI44" s="298"/>
      <c r="AJ44" s="299"/>
      <c r="AK44" s="299"/>
      <c r="AL44" s="324" t="s">
        <v>42</v>
      </c>
      <c r="AM44" s="325"/>
    </row>
    <row r="45" spans="1:84" s="4" customFormat="1" ht="15.75" customHeight="1">
      <c r="A45" s="127"/>
      <c r="B45" s="403"/>
      <c r="C45" s="404"/>
      <c r="D45" s="404"/>
      <c r="E45" s="404"/>
      <c r="F45" s="404"/>
      <c r="G45" s="404"/>
      <c r="H45" s="404"/>
      <c r="I45" s="404"/>
      <c r="J45" s="405"/>
      <c r="K45" s="25" t="s">
        <v>118</v>
      </c>
      <c r="L45" s="25"/>
      <c r="M45" s="25"/>
      <c r="N45" s="25"/>
      <c r="O45" s="28"/>
      <c r="P45" s="28"/>
      <c r="Q45" s="197"/>
      <c r="R45" s="197"/>
      <c r="S45" s="197"/>
      <c r="T45" s="197"/>
      <c r="U45" s="197"/>
      <c r="V45" s="197"/>
      <c r="W45" s="27"/>
      <c r="X45" s="303">
        <f>IF($H$10="介護予防・生活支援サービス事業の事業者","",6000)</f>
        <v>6000</v>
      </c>
      <c r="Y45" s="303"/>
      <c r="Z45" s="303"/>
      <c r="AA45" s="300" t="s">
        <v>52</v>
      </c>
      <c r="AB45" s="301"/>
      <c r="AC45" s="295" t="s">
        <v>53</v>
      </c>
      <c r="AD45" s="296"/>
      <c r="AE45" s="296"/>
      <c r="AF45" s="296"/>
      <c r="AG45" s="296"/>
      <c r="AH45" s="297"/>
      <c r="AI45" s="298"/>
      <c r="AJ45" s="299"/>
      <c r="AK45" s="299"/>
      <c r="AL45" s="324" t="s">
        <v>42</v>
      </c>
      <c r="AM45" s="325"/>
    </row>
    <row r="46" spans="1:84" s="4" customFormat="1" ht="6" customHeight="1" thickBot="1">
      <c r="A46" s="53"/>
      <c r="B46" s="53"/>
      <c r="C46" s="53"/>
      <c r="D46" s="53"/>
      <c r="E46" s="53"/>
      <c r="F46" s="53"/>
      <c r="G46" s="53"/>
      <c r="H46" s="53"/>
      <c r="I46" s="50"/>
      <c r="J46" s="54"/>
      <c r="K46" s="49"/>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row>
    <row r="47" spans="1:84" s="4" customFormat="1" ht="19.5" customHeight="1" thickBot="1">
      <c r="A47" s="55" t="s">
        <v>67</v>
      </c>
      <c r="B47" s="49"/>
      <c r="C47" s="53"/>
      <c r="D47" s="53"/>
      <c r="E47" s="53"/>
      <c r="F47" s="53"/>
      <c r="G47" s="53"/>
      <c r="H47" s="53"/>
      <c r="I47" s="50"/>
      <c r="J47" s="54"/>
      <c r="K47" s="49"/>
      <c r="L47" s="51"/>
      <c r="M47" s="51"/>
      <c r="N47" s="51"/>
      <c r="O47" s="52"/>
      <c r="P47" s="52"/>
      <c r="Q47" s="52"/>
      <c r="R47" s="52"/>
      <c r="S47" s="52"/>
      <c r="T47" s="81"/>
      <c r="U47" s="81"/>
      <c r="V47" s="81"/>
      <c r="W47" s="81"/>
      <c r="X47" s="264" t="s">
        <v>90</v>
      </c>
      <c r="Y47" s="265"/>
      <c r="Z47" s="265"/>
      <c r="AA47" s="265"/>
      <c r="AB47" s="265"/>
      <c r="AC47" s="266"/>
      <c r="AD47" s="261" t="s">
        <v>156</v>
      </c>
      <c r="AE47" s="262"/>
      <c r="AF47" s="262"/>
      <c r="AG47" s="262"/>
      <c r="AH47" s="263"/>
      <c r="AI47" s="322">
        <f>MIN(X48,ROUNDDOWN(H60/1000,0))</f>
        <v>0</v>
      </c>
      <c r="AJ47" s="323"/>
      <c r="AK47" s="323"/>
      <c r="AL47" s="320" t="s">
        <v>39</v>
      </c>
      <c r="AM47" s="321"/>
    </row>
    <row r="48" spans="1:84" s="4" customFormat="1" ht="13.8" thickBot="1">
      <c r="A48" s="52"/>
      <c r="B48" s="53"/>
      <c r="C48" s="53"/>
      <c r="D48" s="53"/>
      <c r="E48" s="53"/>
      <c r="F48" s="53"/>
      <c r="G48" s="53"/>
      <c r="H48" s="53"/>
      <c r="I48" s="53"/>
      <c r="J48" s="53"/>
      <c r="K48" s="53"/>
      <c r="L48" s="53"/>
      <c r="M48" s="53"/>
      <c r="N48" s="53"/>
      <c r="O48" s="53"/>
      <c r="P48" s="53"/>
      <c r="Q48" s="53"/>
      <c r="R48" s="53"/>
      <c r="S48" s="53"/>
      <c r="T48" s="53"/>
      <c r="U48" s="53"/>
      <c r="V48" s="53"/>
      <c r="W48" s="53"/>
      <c r="X48" s="310" t="str">
        <f>IFERROR(VLOOKUP(H10,個票13!CA5:CE39,5,FALSE),"")</f>
        <v/>
      </c>
      <c r="Y48" s="311"/>
      <c r="Z48" s="311"/>
      <c r="AA48" s="311"/>
      <c r="AB48" s="331" t="s">
        <v>39</v>
      </c>
      <c r="AC48" s="332"/>
      <c r="AD48" s="156"/>
      <c r="AE48" s="157"/>
      <c r="AF48" s="157"/>
      <c r="AG48" s="157"/>
      <c r="AH48" s="158"/>
      <c r="AI48" s="317"/>
      <c r="AJ48" s="317"/>
      <c r="AK48" s="317"/>
      <c r="AL48" s="318"/>
      <c r="AM48" s="319"/>
      <c r="AX48" s="134" t="str">
        <f>IF(X48&gt;=AI49,"○","！（補助上限額を超過しています）")</f>
        <v>○</v>
      </c>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6"/>
    </row>
    <row r="49" spans="1:46" s="4" customFormat="1" ht="13.5" customHeight="1">
      <c r="A49" s="168" t="s">
        <v>92</v>
      </c>
      <c r="B49" s="53"/>
      <c r="C49" s="53"/>
      <c r="D49" s="53"/>
      <c r="E49" s="53"/>
      <c r="F49" s="53"/>
      <c r="G49" s="53"/>
      <c r="H49" s="53"/>
      <c r="I49" s="53"/>
      <c r="J49" s="53"/>
      <c r="K49" s="53"/>
      <c r="L49" s="53"/>
      <c r="M49" s="53"/>
      <c r="N49" s="53"/>
      <c r="O49" s="53"/>
      <c r="P49" s="53"/>
      <c r="Q49" s="53"/>
      <c r="R49" s="53"/>
      <c r="S49" s="53"/>
      <c r="T49" s="53"/>
      <c r="U49" s="53"/>
      <c r="V49" s="53"/>
      <c r="W49" s="53"/>
      <c r="X49" s="312"/>
      <c r="Y49" s="313"/>
      <c r="Z49" s="313"/>
      <c r="AA49" s="313"/>
      <c r="AB49" s="333"/>
      <c r="AC49" s="334"/>
      <c r="AD49" s="159"/>
      <c r="AE49" s="160"/>
      <c r="AF49" s="160"/>
      <c r="AG49" s="160"/>
      <c r="AH49" s="161"/>
      <c r="AI49" s="302">
        <f>SUM(AI47:AK48)</f>
        <v>0</v>
      </c>
      <c r="AJ49" s="302"/>
      <c r="AK49" s="302"/>
      <c r="AL49" s="315"/>
      <c r="AM49" s="316"/>
      <c r="AT49" s="5"/>
    </row>
    <row r="50" spans="1:46" ht="15" customHeight="1">
      <c r="A50" s="281" t="s">
        <v>80</v>
      </c>
      <c r="B50" s="282"/>
      <c r="C50" s="282"/>
      <c r="D50" s="282"/>
      <c r="E50" s="282"/>
      <c r="F50" s="282"/>
      <c r="G50" s="283"/>
      <c r="H50" s="282" t="s">
        <v>158</v>
      </c>
      <c r="I50" s="282"/>
      <c r="J50" s="282"/>
      <c r="K50" s="282"/>
      <c r="L50" s="282"/>
      <c r="M50" s="281" t="s">
        <v>23</v>
      </c>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3"/>
    </row>
    <row r="51" spans="1:46" ht="15" customHeight="1">
      <c r="A51" s="106" t="s">
        <v>81</v>
      </c>
      <c r="B51" s="107"/>
      <c r="C51" s="107"/>
      <c r="D51" s="107"/>
      <c r="E51" s="108"/>
      <c r="F51" s="108"/>
      <c r="G51" s="109"/>
      <c r="H51" s="294"/>
      <c r="I51" s="294"/>
      <c r="J51" s="294"/>
      <c r="K51" s="294"/>
      <c r="L51" s="294"/>
      <c r="M51" s="284"/>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6"/>
    </row>
    <row r="52" spans="1:46" ht="15" customHeight="1">
      <c r="A52" s="64" t="s">
        <v>82</v>
      </c>
      <c r="B52" s="65"/>
      <c r="C52" s="65"/>
      <c r="D52" s="65"/>
      <c r="E52" s="66"/>
      <c r="F52" s="66"/>
      <c r="G52" s="67"/>
      <c r="H52" s="293"/>
      <c r="I52" s="293"/>
      <c r="J52" s="293"/>
      <c r="K52" s="293"/>
      <c r="L52" s="293"/>
      <c r="M52" s="287"/>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9"/>
    </row>
    <row r="53" spans="1:46" ht="15" customHeight="1">
      <c r="A53" s="64" t="s">
        <v>83</v>
      </c>
      <c r="B53" s="65"/>
      <c r="C53" s="65"/>
      <c r="D53" s="65"/>
      <c r="E53" s="66"/>
      <c r="F53" s="66"/>
      <c r="G53" s="67"/>
      <c r="H53" s="293"/>
      <c r="I53" s="293"/>
      <c r="J53" s="293"/>
      <c r="K53" s="293"/>
      <c r="L53" s="293"/>
      <c r="M53" s="287"/>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9"/>
    </row>
    <row r="54" spans="1:46" ht="15" customHeight="1">
      <c r="A54" s="64" t="s">
        <v>84</v>
      </c>
      <c r="B54" s="65"/>
      <c r="C54" s="65"/>
      <c r="D54" s="65"/>
      <c r="E54" s="66"/>
      <c r="F54" s="66"/>
      <c r="G54" s="67"/>
      <c r="H54" s="293"/>
      <c r="I54" s="293"/>
      <c r="J54" s="293"/>
      <c r="K54" s="293"/>
      <c r="L54" s="293"/>
      <c r="M54" s="287"/>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9"/>
    </row>
    <row r="55" spans="1:46" ht="15" customHeight="1">
      <c r="A55" s="64" t="s">
        <v>85</v>
      </c>
      <c r="B55" s="65"/>
      <c r="C55" s="65"/>
      <c r="D55" s="65"/>
      <c r="E55" s="66"/>
      <c r="F55" s="66"/>
      <c r="G55" s="67"/>
      <c r="H55" s="293"/>
      <c r="I55" s="293"/>
      <c r="J55" s="293"/>
      <c r="K55" s="293"/>
      <c r="L55" s="293"/>
      <c r="M55" s="287"/>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9"/>
    </row>
    <row r="56" spans="1:46" ht="15" customHeight="1">
      <c r="A56" s="64" t="s">
        <v>86</v>
      </c>
      <c r="B56" s="65"/>
      <c r="C56" s="65"/>
      <c r="D56" s="65"/>
      <c r="E56" s="66"/>
      <c r="F56" s="66"/>
      <c r="G56" s="67"/>
      <c r="H56" s="293"/>
      <c r="I56" s="293"/>
      <c r="J56" s="293"/>
      <c r="K56" s="293"/>
      <c r="L56" s="293"/>
      <c r="M56" s="287"/>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9"/>
    </row>
    <row r="57" spans="1:46" ht="15" customHeight="1">
      <c r="A57" s="64" t="s">
        <v>87</v>
      </c>
      <c r="B57" s="65"/>
      <c r="C57" s="65"/>
      <c r="D57" s="65"/>
      <c r="E57" s="66"/>
      <c r="F57" s="66"/>
      <c r="G57" s="67"/>
      <c r="H57" s="293"/>
      <c r="I57" s="293"/>
      <c r="J57" s="293"/>
      <c r="K57" s="293"/>
      <c r="L57" s="293"/>
      <c r="M57" s="287"/>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9"/>
    </row>
    <row r="58" spans="1:46" ht="15" customHeight="1">
      <c r="A58" s="64" t="s">
        <v>88</v>
      </c>
      <c r="B58" s="68"/>
      <c r="C58" s="68"/>
      <c r="D58" s="68"/>
      <c r="E58" s="68"/>
      <c r="F58" s="68"/>
      <c r="G58" s="69"/>
      <c r="H58" s="293"/>
      <c r="I58" s="293"/>
      <c r="J58" s="293"/>
      <c r="K58" s="293"/>
      <c r="L58" s="293"/>
      <c r="M58" s="287"/>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9"/>
    </row>
    <row r="59" spans="1:46" ht="15" customHeight="1">
      <c r="A59" s="70" t="s">
        <v>89</v>
      </c>
      <c r="B59" s="71"/>
      <c r="C59" s="71"/>
      <c r="D59" s="71"/>
      <c r="E59" s="72"/>
      <c r="F59" s="72"/>
      <c r="G59" s="73"/>
      <c r="H59" s="280"/>
      <c r="I59" s="280"/>
      <c r="J59" s="280"/>
      <c r="K59" s="280"/>
      <c r="L59" s="280"/>
      <c r="M59" s="290"/>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291"/>
      <c r="AL59" s="291"/>
      <c r="AM59" s="292"/>
    </row>
    <row r="60" spans="1:46" ht="15" customHeight="1">
      <c r="A60" s="74" t="s">
        <v>46</v>
      </c>
      <c r="B60" s="82"/>
      <c r="C60" s="82"/>
      <c r="D60" s="82"/>
      <c r="E60" s="75"/>
      <c r="F60" s="75"/>
      <c r="G60" s="76"/>
      <c r="H60" s="275">
        <f>SUM(H51:L59)</f>
        <v>0</v>
      </c>
      <c r="I60" s="275"/>
      <c r="J60" s="275"/>
      <c r="K60" s="275"/>
      <c r="L60" s="276"/>
      <c r="M60" s="277"/>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9"/>
    </row>
    <row r="61" spans="1:46" ht="4.5" customHeight="1">
      <c r="A61" s="77"/>
      <c r="B61" s="77"/>
      <c r="C61" s="77"/>
      <c r="D61" s="77"/>
      <c r="E61" s="83"/>
      <c r="F61" s="83"/>
      <c r="G61" s="83"/>
      <c r="H61" s="83"/>
      <c r="I61" s="83"/>
      <c r="J61" s="85"/>
      <c r="K61" s="85"/>
      <c r="L61" s="85"/>
      <c r="M61" s="85"/>
      <c r="N61" s="85"/>
      <c r="O61" s="83"/>
      <c r="P61" s="83"/>
      <c r="Q61" s="83"/>
      <c r="R61" s="83"/>
      <c r="S61" s="83"/>
      <c r="T61" s="83"/>
      <c r="U61" s="83"/>
      <c r="V61" s="83"/>
      <c r="W61" s="83"/>
      <c r="X61" s="83"/>
      <c r="Y61" s="86"/>
      <c r="Z61" s="86"/>
      <c r="AA61" s="86"/>
      <c r="AB61" s="86"/>
      <c r="AC61" s="86"/>
      <c r="AD61" s="86"/>
      <c r="AE61" s="83"/>
      <c r="AF61" s="83"/>
      <c r="AG61" s="83"/>
      <c r="AH61" s="83"/>
      <c r="AI61" s="83"/>
      <c r="AJ61" s="83"/>
      <c r="AK61" s="83"/>
      <c r="AL61" s="83"/>
      <c r="AM61" s="83"/>
    </row>
    <row r="62" spans="1:46">
      <c r="A62" s="36" t="s">
        <v>159</v>
      </c>
      <c r="B62" s="84"/>
      <c r="C62" s="84"/>
      <c r="D62" s="84"/>
      <c r="E62" s="84"/>
      <c r="F62" s="84"/>
      <c r="G62" s="84"/>
      <c r="H62" s="84"/>
      <c r="I62" s="84"/>
      <c r="J62" s="84"/>
      <c r="K62" s="84"/>
      <c r="L62" s="84"/>
      <c r="M62" s="84"/>
      <c r="N62" s="84"/>
      <c r="O62" s="84"/>
      <c r="P62" s="84"/>
      <c r="Q62" s="84"/>
      <c r="R62" s="84"/>
      <c r="S62" s="84"/>
      <c r="T62" s="84"/>
      <c r="U62" s="84"/>
      <c r="V62" s="84"/>
      <c r="W62" s="84"/>
      <c r="X62" s="84"/>
      <c r="Y62" s="61"/>
      <c r="Z62" s="61"/>
      <c r="AA62" s="61"/>
      <c r="AB62" s="61"/>
      <c r="AC62" s="61"/>
      <c r="AD62" s="61"/>
      <c r="AE62" s="84"/>
      <c r="AF62" s="84"/>
      <c r="AG62" s="84"/>
      <c r="AH62" s="84"/>
      <c r="AI62" s="84"/>
      <c r="AJ62" s="84"/>
      <c r="AK62" s="84"/>
      <c r="AL62" s="84"/>
      <c r="AM62" s="84"/>
    </row>
  </sheetData>
  <sheetProtection algorithmName="SHA-512" hashValue="n6meP8PpqQthJ0UqCsAM5rNrwwqhAunFQFBcbcX2xQSFtpKV34bcQSPDMLLiGV5Ml/0m1RAI+9qB1DH0EOwRhA==" saltValue="tApBzY+amSOkTsHloqD59w==" spinCount="100000" sheet="1" formatCells="0" formatColumns="0" formatRows="0" insertColumns="0" insertRows="0" autoFilter="0"/>
  <mergeCells count="145">
    <mergeCell ref="A3:AM3"/>
    <mergeCell ref="A5:AM5"/>
    <mergeCell ref="A7:G7"/>
    <mergeCell ref="H7:N7"/>
    <mergeCell ref="O7:S7"/>
    <mergeCell ref="T7:AM7"/>
    <mergeCell ref="AH8:AM8"/>
    <mergeCell ref="D9:G9"/>
    <mergeCell ref="H9:K9"/>
    <mergeCell ref="L9:Y9"/>
    <mergeCell ref="AC9:AG9"/>
    <mergeCell ref="AH9:AM9"/>
    <mergeCell ref="A8:C9"/>
    <mergeCell ref="D8:G8"/>
    <mergeCell ref="H8:K8"/>
    <mergeCell ref="L8:Y8"/>
    <mergeCell ref="Z8:AB9"/>
    <mergeCell ref="AC8:AG8"/>
    <mergeCell ref="AE10:AF10"/>
    <mergeCell ref="AG10:AI10"/>
    <mergeCell ref="AJ10:AK10"/>
    <mergeCell ref="AL10:AM10"/>
    <mergeCell ref="AP10:AU10"/>
    <mergeCell ref="A11:H12"/>
    <mergeCell ref="A10:G10"/>
    <mergeCell ref="H10:Q10"/>
    <mergeCell ref="R10:W10"/>
    <mergeCell ref="X10:Y10"/>
    <mergeCell ref="Z10:AB10"/>
    <mergeCell ref="AC10:AD10"/>
    <mergeCell ref="AE21:AH21"/>
    <mergeCell ref="AI21:AK21"/>
    <mergeCell ref="AL21:AM21"/>
    <mergeCell ref="H22:L22"/>
    <mergeCell ref="M22:O22"/>
    <mergeCell ref="Q22:U22"/>
    <mergeCell ref="V22:X22"/>
    <mergeCell ref="AE22:AG22"/>
    <mergeCell ref="A14:AM14"/>
    <mergeCell ref="X16:Z16"/>
    <mergeCell ref="AA16:AM16"/>
    <mergeCell ref="X17:Z17"/>
    <mergeCell ref="AA17:AM17"/>
    <mergeCell ref="A19:AM19"/>
    <mergeCell ref="A27:G27"/>
    <mergeCell ref="H27:L27"/>
    <mergeCell ref="M27:AM27"/>
    <mergeCell ref="H28:L28"/>
    <mergeCell ref="M28:AM28"/>
    <mergeCell ref="H29:L29"/>
    <mergeCell ref="M29:AM29"/>
    <mergeCell ref="X24:AC24"/>
    <mergeCell ref="AD24:AH24"/>
    <mergeCell ref="AI24:AK24"/>
    <mergeCell ref="AL24:AM24"/>
    <mergeCell ref="X25:AA26"/>
    <mergeCell ref="AB25:AC26"/>
    <mergeCell ref="AI25:AK25"/>
    <mergeCell ref="AL25:AM25"/>
    <mergeCell ref="AI26:AK26"/>
    <mergeCell ref="AL26:AM26"/>
    <mergeCell ref="H33:L33"/>
    <mergeCell ref="M33:AM33"/>
    <mergeCell ref="H34:L34"/>
    <mergeCell ref="M34:AM34"/>
    <mergeCell ref="H35:L35"/>
    <mergeCell ref="M35:AM35"/>
    <mergeCell ref="H30:L30"/>
    <mergeCell ref="M30:AM30"/>
    <mergeCell ref="H31:L31"/>
    <mergeCell ref="M31:AM31"/>
    <mergeCell ref="H32:L32"/>
    <mergeCell ref="M32:AM32"/>
    <mergeCell ref="AA41:AB41"/>
    <mergeCell ref="AC41:AH41"/>
    <mergeCell ref="AI41:AK41"/>
    <mergeCell ref="H36:L36"/>
    <mergeCell ref="M36:AM36"/>
    <mergeCell ref="H37:L37"/>
    <mergeCell ref="M37:AM37"/>
    <mergeCell ref="AE39:AH39"/>
    <mergeCell ref="AI39:AK39"/>
    <mergeCell ref="AL39:AM39"/>
    <mergeCell ref="AI43:AK43"/>
    <mergeCell ref="AL43:AM43"/>
    <mergeCell ref="X44:Z44"/>
    <mergeCell ref="AA44:AB44"/>
    <mergeCell ref="AC44:AH44"/>
    <mergeCell ref="AI44:AK44"/>
    <mergeCell ref="AL44:AM44"/>
    <mergeCell ref="AL41:AM41"/>
    <mergeCell ref="B42:J45"/>
    <mergeCell ref="X42:Z42"/>
    <mergeCell ref="AA42:AB42"/>
    <mergeCell ref="AC42:AH42"/>
    <mergeCell ref="AI42:AK42"/>
    <mergeCell ref="AL42:AM42"/>
    <mergeCell ref="X43:Z43"/>
    <mergeCell ref="AA43:AB43"/>
    <mergeCell ref="AC43:AH43"/>
    <mergeCell ref="A40:J41"/>
    <mergeCell ref="X40:Z40"/>
    <mergeCell ref="AA40:AB40"/>
    <mergeCell ref="AC40:AH40"/>
    <mergeCell ref="AI40:AK40"/>
    <mergeCell ref="AL40:AM40"/>
    <mergeCell ref="X41:Z41"/>
    <mergeCell ref="X48:AA49"/>
    <mergeCell ref="AB48:AC49"/>
    <mergeCell ref="AI48:AK48"/>
    <mergeCell ref="AL48:AM48"/>
    <mergeCell ref="AI49:AK49"/>
    <mergeCell ref="AL49:AM49"/>
    <mergeCell ref="X45:Z45"/>
    <mergeCell ref="AA45:AB45"/>
    <mergeCell ref="AC45:AH45"/>
    <mergeCell ref="AI45:AK45"/>
    <mergeCell ref="AL45:AM45"/>
    <mergeCell ref="X47:AC47"/>
    <mergeCell ref="AD47:AH47"/>
    <mergeCell ref="AI47:AK47"/>
    <mergeCell ref="AL47:AM47"/>
    <mergeCell ref="H53:L53"/>
    <mergeCell ref="M53:AM53"/>
    <mergeCell ref="H54:L54"/>
    <mergeCell ref="M54:AM54"/>
    <mergeCell ref="H55:L55"/>
    <mergeCell ref="M55:AM55"/>
    <mergeCell ref="A50:G50"/>
    <mergeCell ref="H50:L50"/>
    <mergeCell ref="M50:AM50"/>
    <mergeCell ref="H51:L51"/>
    <mergeCell ref="M51:AM51"/>
    <mergeCell ref="H52:L52"/>
    <mergeCell ref="M52:AM52"/>
    <mergeCell ref="H59:L59"/>
    <mergeCell ref="M59:AM59"/>
    <mergeCell ref="H60:L60"/>
    <mergeCell ref="M60:AM60"/>
    <mergeCell ref="H56:L56"/>
    <mergeCell ref="M56:AM56"/>
    <mergeCell ref="H57:L57"/>
    <mergeCell ref="M57:AM57"/>
    <mergeCell ref="H58:L58"/>
    <mergeCell ref="M58:AM58"/>
  </mergeCells>
  <phoneticPr fontId="4"/>
  <dataValidations count="3">
    <dataValidation imeMode="halfAlpha" allowBlank="1" showInputMessage="1" showErrorMessage="1" sqref="S24:V26 J24:N26 H7:N7 D9:G9 AC9:AG9 X10:Y10"/>
    <dataValidation type="list" allowBlank="1" showInputMessage="1" showErrorMessage="1" sqref="X16:Z17">
      <formula1>"○"</formula1>
    </dataValidation>
    <dataValidation type="list" allowBlank="1" showInputMessage="1" showErrorMessage="1" sqref="H10">
      <formula1>$CA$5:$CA$40</formula1>
    </dataValidation>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1377" r:id="rId4" name="Check Box 1">
              <controlPr defaultSize="0" autoFill="0" autoLine="0" autoPict="0">
                <anchor moveWithCells="1">
                  <from>
                    <xdr:col>7</xdr:col>
                    <xdr:colOff>175260</xdr:colOff>
                    <xdr:row>9</xdr:row>
                    <xdr:rowOff>251460</xdr:rowOff>
                  </from>
                  <to>
                    <xdr:col>9</xdr:col>
                    <xdr:colOff>22860</xdr:colOff>
                    <xdr:row>11</xdr:row>
                    <xdr:rowOff>22860</xdr:rowOff>
                  </to>
                </anchor>
              </controlPr>
            </control>
          </mc:Choice>
        </mc:AlternateContent>
        <mc:AlternateContent xmlns:mc="http://schemas.openxmlformats.org/markup-compatibility/2006">
          <mc:Choice Requires="x14">
            <control shapeId="101378" r:id="rId5" name="Check Box 2">
              <controlPr defaultSize="0" autoFill="0" autoLine="0" autoPict="0">
                <anchor moveWithCells="1">
                  <from>
                    <xdr:col>23</xdr:col>
                    <xdr:colOff>121920</xdr:colOff>
                    <xdr:row>9</xdr:row>
                    <xdr:rowOff>251460</xdr:rowOff>
                  </from>
                  <to>
                    <xdr:col>25</xdr:col>
                    <xdr:colOff>7620</xdr:colOff>
                    <xdr:row>11</xdr:row>
                    <xdr:rowOff>22860</xdr:rowOff>
                  </to>
                </anchor>
              </controlPr>
            </control>
          </mc:Choice>
        </mc:AlternateContent>
        <mc:AlternateContent xmlns:mc="http://schemas.openxmlformats.org/markup-compatibility/2006">
          <mc:Choice Requires="x14">
            <control shapeId="101379" r:id="rId6" name="Check Box 3">
              <controlPr defaultSize="0" autoFill="0" autoLine="0" autoPict="0">
                <anchor moveWithCells="1">
                  <from>
                    <xdr:col>7</xdr:col>
                    <xdr:colOff>175260</xdr:colOff>
                    <xdr:row>10</xdr:row>
                    <xdr:rowOff>220980</xdr:rowOff>
                  </from>
                  <to>
                    <xdr:col>9</xdr:col>
                    <xdr:colOff>22860</xdr:colOff>
                    <xdr:row>12</xdr:row>
                    <xdr:rowOff>22860</xdr:rowOff>
                  </to>
                </anchor>
              </controlPr>
            </control>
          </mc:Choice>
        </mc:AlternateContent>
        <mc:AlternateContent xmlns:mc="http://schemas.openxmlformats.org/markup-compatibility/2006">
          <mc:Choice Requires="x14">
            <control shapeId="101380" r:id="rId7" name="Check Box 4">
              <controlPr defaultSize="0" autoFill="0" autoLine="0" autoPict="0">
                <anchor moveWithCells="1">
                  <from>
                    <xdr:col>23</xdr:col>
                    <xdr:colOff>121920</xdr:colOff>
                    <xdr:row>10</xdr:row>
                    <xdr:rowOff>220980</xdr:rowOff>
                  </from>
                  <to>
                    <xdr:col>25</xdr:col>
                    <xdr:colOff>7620</xdr:colOff>
                    <xdr:row>12</xdr:row>
                    <xdr:rowOff>7620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62"/>
  <sheetViews>
    <sheetView showGridLines="0" showZeros="0" view="pageBreakPreview" zoomScale="130" zoomScaleNormal="160" zoomScaleSheetLayoutView="130" workbookViewId="0">
      <selection activeCell="CG35" sqref="CG35"/>
    </sheetView>
  </sheetViews>
  <sheetFormatPr defaultColWidth="2.21875" defaultRowHeight="13.2"/>
  <cols>
    <col min="1" max="1" width="2.21875" style="3" customWidth="1"/>
    <col min="2" max="7" width="2.21875" style="3"/>
    <col min="8" max="19" width="2.44140625" style="3" bestFit="1" customWidth="1"/>
    <col min="20" max="40" width="2.21875" style="3"/>
    <col min="41" max="47" width="2.21875" style="3" hidden="1" customWidth="1"/>
    <col min="48" max="49" width="2.21875" style="3"/>
    <col min="50" max="72" width="0" style="3" hidden="1" customWidth="1"/>
    <col min="73" max="78" width="2.21875" style="3"/>
    <col min="79" max="79" width="49.109375" style="3" hidden="1" customWidth="1"/>
    <col min="80" max="84" width="8.109375" style="3" hidden="1" customWidth="1"/>
    <col min="85" max="87" width="8.109375" style="3" customWidth="1"/>
    <col min="88" max="16384" width="2.21875" style="3"/>
  </cols>
  <sheetData>
    <row r="1" spans="1:84">
      <c r="A1" s="3" t="s">
        <v>160</v>
      </c>
    </row>
    <row r="2" spans="1:84" ht="3" customHeight="1"/>
    <row r="3" spans="1:84">
      <c r="A3" s="365" t="s">
        <v>141</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7"/>
      <c r="CA3" s="14"/>
      <c r="CB3" s="15" t="s">
        <v>60</v>
      </c>
      <c r="CC3" s="14"/>
      <c r="CD3" s="14"/>
      <c r="CE3" s="15" t="s">
        <v>63</v>
      </c>
      <c r="CF3" s="14"/>
    </row>
    <row r="4" spans="1:84" ht="4.5"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CA4" s="14"/>
      <c r="CB4" s="15" t="s">
        <v>62</v>
      </c>
      <c r="CC4" s="15"/>
      <c r="CD4" s="15" t="s">
        <v>70</v>
      </c>
      <c r="CE4" s="15" t="s">
        <v>62</v>
      </c>
      <c r="CF4" s="14"/>
    </row>
    <row r="5" spans="1:84">
      <c r="A5" s="356" t="s">
        <v>71</v>
      </c>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8"/>
      <c r="CA5" t="s">
        <v>25</v>
      </c>
      <c r="CB5" s="6">
        <v>892</v>
      </c>
      <c r="CC5" t="s">
        <v>58</v>
      </c>
      <c r="CD5"/>
      <c r="CE5" s="6">
        <v>200</v>
      </c>
      <c r="CF5" t="s">
        <v>58</v>
      </c>
    </row>
    <row r="6" spans="1:84" ht="4.5" customHeight="1">
      <c r="A6" s="199"/>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CA6" t="s">
        <v>26</v>
      </c>
      <c r="CB6" s="6">
        <v>1137</v>
      </c>
      <c r="CC6" t="s">
        <v>58</v>
      </c>
      <c r="CD6"/>
      <c r="CE6" s="6">
        <v>200</v>
      </c>
      <c r="CF6" t="s">
        <v>58</v>
      </c>
    </row>
    <row r="7" spans="1:84" ht="17.25" customHeight="1">
      <c r="A7" s="281" t="s">
        <v>41</v>
      </c>
      <c r="B7" s="282"/>
      <c r="C7" s="282"/>
      <c r="D7" s="282"/>
      <c r="E7" s="282"/>
      <c r="F7" s="282"/>
      <c r="G7" s="283"/>
      <c r="H7" s="375"/>
      <c r="I7" s="376"/>
      <c r="J7" s="376"/>
      <c r="K7" s="376"/>
      <c r="L7" s="376"/>
      <c r="M7" s="376"/>
      <c r="N7" s="377"/>
      <c r="O7" s="281" t="s">
        <v>72</v>
      </c>
      <c r="P7" s="282"/>
      <c r="Q7" s="282"/>
      <c r="R7" s="282"/>
      <c r="S7" s="283"/>
      <c r="T7" s="378"/>
      <c r="U7" s="345"/>
      <c r="V7" s="345"/>
      <c r="W7" s="345"/>
      <c r="X7" s="345"/>
      <c r="Y7" s="345"/>
      <c r="Z7" s="345"/>
      <c r="AA7" s="345"/>
      <c r="AB7" s="345"/>
      <c r="AC7" s="345"/>
      <c r="AD7" s="345"/>
      <c r="AE7" s="345"/>
      <c r="AF7" s="345"/>
      <c r="AG7" s="345"/>
      <c r="AH7" s="345"/>
      <c r="AI7" s="345"/>
      <c r="AJ7" s="345"/>
      <c r="AK7" s="345"/>
      <c r="AL7" s="345"/>
      <c r="AM7" s="379"/>
      <c r="CA7" t="s">
        <v>27</v>
      </c>
      <c r="CB7" s="6">
        <v>1480</v>
      </c>
      <c r="CC7" t="s">
        <v>58</v>
      </c>
      <c r="CD7"/>
      <c r="CE7" s="6">
        <v>200</v>
      </c>
      <c r="CF7" t="s">
        <v>58</v>
      </c>
    </row>
    <row r="8" spans="1:84">
      <c r="A8" s="368" t="s">
        <v>73</v>
      </c>
      <c r="B8" s="369"/>
      <c r="C8" s="370"/>
      <c r="D8" s="281" t="s">
        <v>120</v>
      </c>
      <c r="E8" s="282"/>
      <c r="F8" s="282"/>
      <c r="G8" s="283"/>
      <c r="H8" s="281" t="s">
        <v>74</v>
      </c>
      <c r="I8" s="282"/>
      <c r="J8" s="282"/>
      <c r="K8" s="283"/>
      <c r="L8" s="281" t="s">
        <v>75</v>
      </c>
      <c r="M8" s="282"/>
      <c r="N8" s="282"/>
      <c r="O8" s="282"/>
      <c r="P8" s="282"/>
      <c r="Q8" s="282"/>
      <c r="R8" s="282"/>
      <c r="S8" s="282"/>
      <c r="T8" s="282"/>
      <c r="U8" s="282"/>
      <c r="V8" s="282"/>
      <c r="W8" s="282"/>
      <c r="X8" s="282"/>
      <c r="Y8" s="283"/>
      <c r="Z8" s="368" t="s">
        <v>76</v>
      </c>
      <c r="AA8" s="369"/>
      <c r="AB8" s="370"/>
      <c r="AC8" s="281" t="s">
        <v>3</v>
      </c>
      <c r="AD8" s="282"/>
      <c r="AE8" s="282"/>
      <c r="AF8" s="282"/>
      <c r="AG8" s="282"/>
      <c r="AH8" s="383" t="s">
        <v>78</v>
      </c>
      <c r="AI8" s="350"/>
      <c r="AJ8" s="350"/>
      <c r="AK8" s="350"/>
      <c r="AL8" s="350"/>
      <c r="AM8" s="351"/>
      <c r="AV8" s="4"/>
      <c r="CA8" s="2" t="s">
        <v>40</v>
      </c>
      <c r="CB8" s="6">
        <v>384</v>
      </c>
      <c r="CC8" t="s">
        <v>58</v>
      </c>
      <c r="CD8"/>
      <c r="CE8" s="6">
        <v>200</v>
      </c>
      <c r="CF8" t="s">
        <v>58</v>
      </c>
    </row>
    <row r="9" spans="1:84" ht="17.25" customHeight="1">
      <c r="A9" s="371"/>
      <c r="B9" s="372"/>
      <c r="C9" s="373"/>
      <c r="D9" s="380"/>
      <c r="E9" s="381"/>
      <c r="F9" s="381"/>
      <c r="G9" s="382"/>
      <c r="H9" s="374" t="s">
        <v>142</v>
      </c>
      <c r="I9" s="269"/>
      <c r="J9" s="269"/>
      <c r="K9" s="270"/>
      <c r="L9" s="298"/>
      <c r="M9" s="299"/>
      <c r="N9" s="299"/>
      <c r="O9" s="299"/>
      <c r="P9" s="299"/>
      <c r="Q9" s="299"/>
      <c r="R9" s="299"/>
      <c r="S9" s="299"/>
      <c r="T9" s="299"/>
      <c r="U9" s="299"/>
      <c r="V9" s="299"/>
      <c r="W9" s="299"/>
      <c r="X9" s="299"/>
      <c r="Y9" s="339"/>
      <c r="Z9" s="371"/>
      <c r="AA9" s="372"/>
      <c r="AB9" s="373"/>
      <c r="AC9" s="298"/>
      <c r="AD9" s="299"/>
      <c r="AE9" s="299"/>
      <c r="AF9" s="299"/>
      <c r="AG9" s="339"/>
      <c r="AH9" s="384"/>
      <c r="AI9" s="385"/>
      <c r="AJ9" s="385"/>
      <c r="AK9" s="385"/>
      <c r="AL9" s="385"/>
      <c r="AM9" s="386"/>
      <c r="CA9" t="s">
        <v>4</v>
      </c>
      <c r="CB9" s="6">
        <v>375</v>
      </c>
      <c r="CC9" t="s">
        <v>58</v>
      </c>
      <c r="CD9"/>
      <c r="CE9" s="6">
        <v>200</v>
      </c>
      <c r="CF9" t="s">
        <v>58</v>
      </c>
    </row>
    <row r="10" spans="1:84" s="4" customFormat="1" ht="20.25" customHeight="1">
      <c r="A10" s="335" t="s">
        <v>121</v>
      </c>
      <c r="B10" s="336"/>
      <c r="C10" s="336"/>
      <c r="D10" s="336"/>
      <c r="E10" s="336"/>
      <c r="F10" s="336"/>
      <c r="G10" s="336"/>
      <c r="H10" s="362"/>
      <c r="I10" s="363"/>
      <c r="J10" s="363"/>
      <c r="K10" s="363"/>
      <c r="L10" s="363"/>
      <c r="M10" s="363"/>
      <c r="N10" s="363"/>
      <c r="O10" s="363"/>
      <c r="P10" s="363"/>
      <c r="Q10" s="364"/>
      <c r="R10" s="359" t="s">
        <v>122</v>
      </c>
      <c r="S10" s="360"/>
      <c r="T10" s="360"/>
      <c r="U10" s="360"/>
      <c r="V10" s="360"/>
      <c r="W10" s="361"/>
      <c r="X10" s="337"/>
      <c r="Y10" s="338"/>
      <c r="Z10" s="349" t="s">
        <v>57</v>
      </c>
      <c r="AA10" s="350"/>
      <c r="AB10" s="351"/>
      <c r="AC10" s="345"/>
      <c r="AD10" s="345"/>
      <c r="AE10" s="324" t="s">
        <v>42</v>
      </c>
      <c r="AF10" s="325"/>
      <c r="AG10" s="346" t="s">
        <v>91</v>
      </c>
      <c r="AH10" s="347"/>
      <c r="AI10" s="348"/>
      <c r="AJ10" s="345"/>
      <c r="AK10" s="345"/>
      <c r="AL10" s="324" t="s">
        <v>42</v>
      </c>
      <c r="AM10" s="325"/>
      <c r="AP10" s="340"/>
      <c r="AQ10" s="340"/>
      <c r="AR10" s="340"/>
      <c r="AS10" s="340"/>
      <c r="AT10" s="340"/>
      <c r="AU10" s="340"/>
      <c r="CA10" t="s">
        <v>28</v>
      </c>
      <c r="CB10" s="6">
        <v>939</v>
      </c>
      <c r="CC10" t="s">
        <v>58</v>
      </c>
      <c r="CD10"/>
      <c r="CE10" s="6">
        <v>200</v>
      </c>
      <c r="CF10" t="s">
        <v>58</v>
      </c>
    </row>
    <row r="11" spans="1:84" s="4" customFormat="1" ht="18" customHeight="1">
      <c r="A11" s="352" t="s">
        <v>22</v>
      </c>
      <c r="B11" s="305"/>
      <c r="C11" s="305"/>
      <c r="D11" s="305"/>
      <c r="E11" s="305"/>
      <c r="F11" s="305"/>
      <c r="G11" s="305"/>
      <c r="H11" s="306"/>
      <c r="I11" s="9"/>
      <c r="J11" s="39" t="s">
        <v>50</v>
      </c>
      <c r="K11" s="40"/>
      <c r="L11" s="41"/>
      <c r="M11" s="41"/>
      <c r="N11" s="41"/>
      <c r="O11" s="41"/>
      <c r="P11" s="41"/>
      <c r="Q11" s="41"/>
      <c r="R11" s="41"/>
      <c r="S11" s="41"/>
      <c r="T11" s="41"/>
      <c r="U11" s="41"/>
      <c r="V11" s="41"/>
      <c r="W11" s="41"/>
      <c r="X11" s="41"/>
      <c r="Y11" s="9"/>
      <c r="Z11" s="39" t="s">
        <v>65</v>
      </c>
      <c r="AA11" s="40"/>
      <c r="AB11" s="41"/>
      <c r="AC11" s="41"/>
      <c r="AD11" s="41"/>
      <c r="AE11" s="41"/>
      <c r="AF11" s="41"/>
      <c r="AG11" s="41"/>
      <c r="AH11" s="41"/>
      <c r="AI11" s="41"/>
      <c r="AJ11" s="41"/>
      <c r="AK11" s="41"/>
      <c r="AL11" s="41"/>
      <c r="AM11" s="45"/>
      <c r="CA11" t="s">
        <v>29</v>
      </c>
      <c r="CB11" s="6">
        <v>1181</v>
      </c>
      <c r="CC11" t="s">
        <v>58</v>
      </c>
      <c r="CD11"/>
      <c r="CE11" s="6">
        <v>200</v>
      </c>
      <c r="CF11" t="s">
        <v>58</v>
      </c>
    </row>
    <row r="12" spans="1:84" s="4" customFormat="1" ht="18" customHeight="1">
      <c r="A12" s="353"/>
      <c r="B12" s="308"/>
      <c r="C12" s="308"/>
      <c r="D12" s="308"/>
      <c r="E12" s="308"/>
      <c r="F12" s="308"/>
      <c r="G12" s="308"/>
      <c r="H12" s="309"/>
      <c r="I12" s="13"/>
      <c r="J12" s="42" t="s">
        <v>69</v>
      </c>
      <c r="K12" s="43"/>
      <c r="L12" s="44"/>
      <c r="M12" s="44"/>
      <c r="N12" s="44"/>
      <c r="O12" s="44"/>
      <c r="P12" s="44"/>
      <c r="Q12" s="44"/>
      <c r="R12" s="44"/>
      <c r="S12" s="44"/>
      <c r="T12" s="44"/>
      <c r="U12" s="43"/>
      <c r="V12" s="44"/>
      <c r="W12" s="44"/>
      <c r="X12" s="44"/>
      <c r="Y12" s="8"/>
      <c r="Z12" s="46" t="s">
        <v>68</v>
      </c>
      <c r="AA12" s="43"/>
      <c r="AB12" s="44"/>
      <c r="AC12" s="44"/>
      <c r="AD12" s="44"/>
      <c r="AE12" s="44"/>
      <c r="AF12" s="44"/>
      <c r="AG12" s="44"/>
      <c r="AH12" s="44"/>
      <c r="AI12" s="44"/>
      <c r="AJ12" s="44"/>
      <c r="AK12" s="44"/>
      <c r="AL12" s="44"/>
      <c r="AM12" s="47"/>
      <c r="CA12" t="s">
        <v>30</v>
      </c>
      <c r="CB12" s="6">
        <v>1885</v>
      </c>
      <c r="CC12" t="s">
        <v>58</v>
      </c>
      <c r="CD12"/>
      <c r="CE12" s="6">
        <v>200</v>
      </c>
      <c r="CF12" t="s">
        <v>58</v>
      </c>
    </row>
    <row r="13" spans="1:84" s="4" customFormat="1" ht="6" customHeight="1">
      <c r="A13" s="151"/>
      <c r="B13" s="151"/>
      <c r="C13" s="151"/>
      <c r="D13" s="151"/>
      <c r="E13" s="151"/>
      <c r="F13" s="151"/>
      <c r="G13" s="151"/>
      <c r="H13" s="151"/>
      <c r="I13" s="40"/>
      <c r="J13" s="39"/>
      <c r="K13" s="40"/>
      <c r="L13" s="41"/>
      <c r="M13" s="41"/>
      <c r="N13" s="41"/>
      <c r="O13" s="41"/>
      <c r="P13" s="41"/>
      <c r="Q13" s="41"/>
      <c r="R13" s="41"/>
      <c r="S13" s="41"/>
      <c r="T13" s="41"/>
      <c r="U13" s="40"/>
      <c r="V13" s="41"/>
      <c r="W13" s="41"/>
      <c r="X13" s="41"/>
      <c r="Y13" s="39"/>
      <c r="Z13" s="152"/>
      <c r="AA13" s="40"/>
      <c r="AB13" s="41"/>
      <c r="AC13" s="41"/>
      <c r="AD13" s="41"/>
      <c r="AE13" s="41"/>
      <c r="AF13" s="41"/>
      <c r="AG13" s="41"/>
      <c r="AH13" s="41"/>
      <c r="AI13" s="41"/>
      <c r="AJ13" s="41"/>
      <c r="AK13" s="41"/>
      <c r="AL13" s="41"/>
      <c r="AM13" s="41"/>
      <c r="CA13" t="s">
        <v>24</v>
      </c>
      <c r="CB13" s="6">
        <f>CD13*個票14!$AC$10</f>
        <v>0</v>
      </c>
      <c r="CC13" t="s">
        <v>59</v>
      </c>
      <c r="CD13">
        <v>44</v>
      </c>
      <c r="CE13" s="6">
        <v>200</v>
      </c>
      <c r="CF13" t="s">
        <v>58</v>
      </c>
    </row>
    <row r="14" spans="1:84" s="4" customFormat="1" hidden="1">
      <c r="A14" s="314"/>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4"/>
      <c r="CA14" t="s">
        <v>21</v>
      </c>
      <c r="CB14" s="6">
        <f>CD14*個票14!$AC$10</f>
        <v>0</v>
      </c>
      <c r="CC14" t="s">
        <v>59</v>
      </c>
      <c r="CD14">
        <v>44</v>
      </c>
      <c r="CE14" s="6">
        <v>200</v>
      </c>
      <c r="CF14" t="s">
        <v>58</v>
      </c>
    </row>
    <row r="15" spans="1:84" s="4" customFormat="1" ht="3" hidden="1" customHeight="1">
      <c r="A15" s="53"/>
      <c r="B15" s="53"/>
      <c r="C15" s="53"/>
      <c r="D15" s="53"/>
      <c r="E15" s="53"/>
      <c r="F15" s="53"/>
      <c r="G15" s="53"/>
      <c r="H15" s="53"/>
      <c r="I15" s="50"/>
      <c r="J15" s="54"/>
      <c r="K15" s="49"/>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CA15" t="s">
        <v>5</v>
      </c>
      <c r="CB15" s="6">
        <v>534</v>
      </c>
      <c r="CC15" t="s">
        <v>58</v>
      </c>
      <c r="CD15"/>
      <c r="CE15" s="6">
        <v>200</v>
      </c>
      <c r="CF15" t="s">
        <v>58</v>
      </c>
    </row>
    <row r="16" spans="1:84" s="4" customFormat="1" ht="18" hidden="1" customHeight="1">
      <c r="A16" s="153"/>
      <c r="B16" s="169"/>
      <c r="C16" s="169"/>
      <c r="D16" s="169"/>
      <c r="E16" s="169"/>
      <c r="F16" s="169"/>
      <c r="G16" s="169"/>
      <c r="H16" s="169"/>
      <c r="I16" s="169"/>
      <c r="J16" s="169"/>
      <c r="K16" s="169"/>
      <c r="L16" s="169"/>
      <c r="M16" s="169"/>
      <c r="N16" s="169"/>
      <c r="O16" s="169"/>
      <c r="P16" s="169"/>
      <c r="Q16" s="169"/>
      <c r="R16" s="169"/>
      <c r="S16" s="169"/>
      <c r="T16" s="201"/>
      <c r="U16" s="201"/>
      <c r="V16" s="201"/>
      <c r="W16" s="201"/>
      <c r="X16" s="314"/>
      <c r="Y16" s="314"/>
      <c r="Z16" s="314"/>
      <c r="AA16" s="328"/>
      <c r="AB16" s="328"/>
      <c r="AC16" s="328"/>
      <c r="AD16" s="328"/>
      <c r="AE16" s="328"/>
      <c r="AF16" s="328"/>
      <c r="AG16" s="328"/>
      <c r="AH16" s="328"/>
      <c r="AI16" s="328"/>
      <c r="AJ16" s="328"/>
      <c r="AK16" s="328"/>
      <c r="AL16" s="328"/>
      <c r="AM16" s="328"/>
      <c r="CA16" t="s">
        <v>6</v>
      </c>
      <c r="CB16" s="6">
        <v>564</v>
      </c>
      <c r="CC16" t="s">
        <v>58</v>
      </c>
      <c r="CD16"/>
      <c r="CE16" s="6">
        <v>200</v>
      </c>
      <c r="CF16" t="s">
        <v>58</v>
      </c>
    </row>
    <row r="17" spans="1:84" s="4" customFormat="1" ht="18" hidden="1" customHeight="1">
      <c r="A17" s="153"/>
      <c r="B17" s="169"/>
      <c r="C17" s="169"/>
      <c r="D17" s="169"/>
      <c r="E17" s="169"/>
      <c r="F17" s="169"/>
      <c r="G17" s="169"/>
      <c r="H17" s="169"/>
      <c r="I17" s="169"/>
      <c r="J17" s="169"/>
      <c r="K17" s="169"/>
      <c r="L17" s="169"/>
      <c r="M17" s="169"/>
      <c r="N17" s="169"/>
      <c r="O17" s="169"/>
      <c r="P17" s="169"/>
      <c r="Q17" s="169"/>
      <c r="R17" s="169"/>
      <c r="S17" s="169"/>
      <c r="T17" s="155"/>
      <c r="U17" s="155"/>
      <c r="V17" s="155"/>
      <c r="W17" s="155"/>
      <c r="X17" s="314"/>
      <c r="Y17" s="314"/>
      <c r="Z17" s="314"/>
      <c r="AA17" s="328"/>
      <c r="AB17" s="328"/>
      <c r="AC17" s="328"/>
      <c r="AD17" s="328"/>
      <c r="AE17" s="328"/>
      <c r="AF17" s="328"/>
      <c r="AG17" s="328"/>
      <c r="AH17" s="328"/>
      <c r="AI17" s="328"/>
      <c r="AJ17" s="328"/>
      <c r="AK17" s="328"/>
      <c r="AL17" s="328"/>
      <c r="AM17" s="328"/>
      <c r="CA17" t="s">
        <v>7</v>
      </c>
      <c r="CB17" s="6">
        <v>518</v>
      </c>
      <c r="CC17" t="s">
        <v>58</v>
      </c>
      <c r="CD17"/>
      <c r="CE17" s="6">
        <v>200</v>
      </c>
      <c r="CF17" t="s">
        <v>58</v>
      </c>
    </row>
    <row r="18" spans="1:84" s="4" customFormat="1" ht="6" customHeight="1">
      <c r="A18" s="53"/>
      <c r="B18" s="53"/>
      <c r="C18" s="53"/>
      <c r="D18" s="53"/>
      <c r="E18" s="53"/>
      <c r="F18" s="53"/>
      <c r="G18" s="53"/>
      <c r="H18" s="53"/>
      <c r="I18" s="50"/>
      <c r="J18" s="54"/>
      <c r="K18" s="49"/>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CA18" t="s">
        <v>8</v>
      </c>
      <c r="CB18" s="6">
        <v>227</v>
      </c>
      <c r="CC18" t="s">
        <v>58</v>
      </c>
      <c r="CD18"/>
      <c r="CE18" s="6">
        <v>200</v>
      </c>
      <c r="CF18" t="s">
        <v>58</v>
      </c>
    </row>
    <row r="19" spans="1:84" s="4" customFormat="1">
      <c r="A19" s="356" t="s">
        <v>134</v>
      </c>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8"/>
      <c r="CA19" t="s">
        <v>9</v>
      </c>
      <c r="CB19" s="6">
        <v>508</v>
      </c>
      <c r="CC19" t="s">
        <v>58</v>
      </c>
      <c r="CD19"/>
      <c r="CE19" s="6">
        <v>200</v>
      </c>
      <c r="CF19" t="s">
        <v>58</v>
      </c>
    </row>
    <row r="20" spans="1:84" s="4" customFormat="1" ht="3" customHeight="1" thickBot="1">
      <c r="A20" s="53"/>
      <c r="B20" s="53"/>
      <c r="C20" s="53"/>
      <c r="D20" s="53"/>
      <c r="E20" s="53"/>
      <c r="F20" s="53"/>
      <c r="G20" s="53"/>
      <c r="H20" s="53"/>
      <c r="I20" s="50"/>
      <c r="J20" s="54"/>
      <c r="K20" s="49"/>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CA20" t="s">
        <v>10</v>
      </c>
      <c r="CB20" s="6">
        <v>204</v>
      </c>
      <c r="CC20" t="s">
        <v>58</v>
      </c>
      <c r="CD20"/>
      <c r="CE20" s="6">
        <v>200</v>
      </c>
      <c r="CF20" t="s">
        <v>58</v>
      </c>
    </row>
    <row r="21" spans="1:84" s="4" customFormat="1" ht="19.5" customHeight="1" thickBot="1">
      <c r="A21" s="55" t="s">
        <v>49</v>
      </c>
      <c r="B21" s="53"/>
      <c r="C21" s="53"/>
      <c r="D21" s="53"/>
      <c r="E21" s="53"/>
      <c r="F21" s="53"/>
      <c r="G21" s="53"/>
      <c r="H21" s="53"/>
      <c r="I21" s="111"/>
      <c r="J21" s="54"/>
      <c r="K21" s="49"/>
      <c r="L21" s="51"/>
      <c r="M21" s="51"/>
      <c r="N21" s="51"/>
      <c r="O21" s="51"/>
      <c r="P21" s="51"/>
      <c r="Q21" s="51"/>
      <c r="R21" s="51"/>
      <c r="S21" s="51"/>
      <c r="T21" s="51"/>
      <c r="U21" s="51"/>
      <c r="V21" s="51"/>
      <c r="W21" s="51"/>
      <c r="X21" s="51"/>
      <c r="Y21" s="51"/>
      <c r="Z21" s="51"/>
      <c r="AA21" s="51"/>
      <c r="AB21" s="51"/>
      <c r="AC21" s="51"/>
      <c r="AD21" s="51"/>
      <c r="AE21" s="261" t="s">
        <v>154</v>
      </c>
      <c r="AF21" s="262"/>
      <c r="AG21" s="262"/>
      <c r="AH21" s="263"/>
      <c r="AI21" s="322">
        <f>(20*M22+5*V22)*10+AE22</f>
        <v>0</v>
      </c>
      <c r="AJ21" s="323"/>
      <c r="AK21" s="323"/>
      <c r="AL21" s="320" t="s">
        <v>39</v>
      </c>
      <c r="AM21" s="321"/>
      <c r="CA21" t="s">
        <v>11</v>
      </c>
      <c r="CB21" s="6">
        <v>148</v>
      </c>
      <c r="CC21" t="s">
        <v>58</v>
      </c>
      <c r="CD21"/>
      <c r="CE21" s="6">
        <v>200</v>
      </c>
      <c r="CF21" t="s">
        <v>58</v>
      </c>
    </row>
    <row r="22" spans="1:84" s="4" customFormat="1" ht="19.5" customHeight="1">
      <c r="A22" s="202" t="s">
        <v>54</v>
      </c>
      <c r="B22" s="21"/>
      <c r="C22" s="22"/>
      <c r="D22" s="22"/>
      <c r="E22" s="22"/>
      <c r="F22" s="22"/>
      <c r="G22" s="23"/>
      <c r="H22" s="341" t="s">
        <v>55</v>
      </c>
      <c r="I22" s="342"/>
      <c r="J22" s="342"/>
      <c r="K22" s="342"/>
      <c r="L22" s="343"/>
      <c r="M22" s="344"/>
      <c r="N22" s="344"/>
      <c r="O22" s="344"/>
      <c r="P22" s="16" t="s">
        <v>42</v>
      </c>
      <c r="Q22" s="295" t="s">
        <v>139</v>
      </c>
      <c r="R22" s="296"/>
      <c r="S22" s="296"/>
      <c r="T22" s="296"/>
      <c r="U22" s="297"/>
      <c r="V22" s="344"/>
      <c r="W22" s="344"/>
      <c r="X22" s="344"/>
      <c r="Y22" s="63" t="s">
        <v>42</v>
      </c>
      <c r="Z22" s="196" t="s">
        <v>101</v>
      </c>
      <c r="AA22" s="197"/>
      <c r="AB22" s="197"/>
      <c r="AC22" s="197"/>
      <c r="AD22" s="198"/>
      <c r="AE22" s="392"/>
      <c r="AF22" s="393"/>
      <c r="AG22" s="393"/>
      <c r="AH22" s="114" t="s">
        <v>102</v>
      </c>
      <c r="AI22" s="114"/>
      <c r="AJ22" s="112"/>
      <c r="AK22" s="44"/>
      <c r="AL22" s="44"/>
      <c r="AM22" s="47"/>
      <c r="AO22" s="4">
        <f>IF(M22=0,,"有")</f>
        <v>0</v>
      </c>
      <c r="CA22" t="s">
        <v>12</v>
      </c>
      <c r="CB22" s="6">
        <v>148</v>
      </c>
      <c r="CC22" t="s">
        <v>58</v>
      </c>
      <c r="CD22"/>
      <c r="CE22" s="6">
        <v>200</v>
      </c>
      <c r="CF22" t="s">
        <v>58</v>
      </c>
    </row>
    <row r="23" spans="1:84" s="4" customFormat="1" ht="6" customHeight="1" thickBot="1">
      <c r="A23" s="53"/>
      <c r="B23" s="53"/>
      <c r="C23" s="53"/>
      <c r="D23" s="53"/>
      <c r="E23" s="53"/>
      <c r="F23" s="53"/>
      <c r="G23" s="53"/>
      <c r="H23" s="53"/>
      <c r="I23" s="50"/>
      <c r="J23" s="54"/>
      <c r="K23" s="49"/>
      <c r="L23" s="51"/>
      <c r="M23" s="51"/>
      <c r="N23" s="51"/>
      <c r="O23" s="51"/>
      <c r="P23" s="51"/>
      <c r="Q23" s="51"/>
      <c r="R23" s="51"/>
      <c r="S23" s="51"/>
      <c r="T23" s="51"/>
      <c r="U23" s="51"/>
      <c r="V23" s="51"/>
      <c r="W23" s="51"/>
      <c r="X23" s="199"/>
      <c r="Y23" s="199"/>
      <c r="Z23" s="199"/>
      <c r="AA23" s="199"/>
      <c r="AB23" s="199"/>
      <c r="AC23" s="199"/>
      <c r="AD23" s="41"/>
      <c r="AE23" s="51"/>
      <c r="AF23" s="51"/>
      <c r="AG23" s="51"/>
      <c r="AH23" s="51"/>
      <c r="AI23" s="51"/>
      <c r="AJ23" s="51"/>
      <c r="AK23" s="51"/>
      <c r="AL23" s="51"/>
      <c r="AM23" s="51"/>
      <c r="CA23" s="12" t="s">
        <v>47</v>
      </c>
      <c r="CB23" s="6">
        <v>33</v>
      </c>
      <c r="CC23" t="s">
        <v>58</v>
      </c>
      <c r="CD23"/>
      <c r="CE23" s="6">
        <v>200</v>
      </c>
      <c r="CF23" t="s">
        <v>58</v>
      </c>
    </row>
    <row r="24" spans="1:84" ht="19.5" customHeight="1" thickBot="1">
      <c r="A24" s="56" t="s">
        <v>64</v>
      </c>
      <c r="B24" s="53"/>
      <c r="C24" s="168"/>
      <c r="D24" s="53"/>
      <c r="E24" s="57"/>
      <c r="F24" s="53"/>
      <c r="G24" s="53"/>
      <c r="H24" s="53"/>
      <c r="I24" s="53"/>
      <c r="J24" s="58"/>
      <c r="K24" s="58"/>
      <c r="L24" s="58"/>
      <c r="M24" s="58"/>
      <c r="N24" s="58"/>
      <c r="O24" s="59"/>
      <c r="P24" s="60"/>
      <c r="Q24" s="61"/>
      <c r="R24" s="61"/>
      <c r="S24" s="58"/>
      <c r="T24" s="54"/>
      <c r="U24" s="58"/>
      <c r="V24" s="58"/>
      <c r="W24" s="168"/>
      <c r="X24" s="264" t="s">
        <v>90</v>
      </c>
      <c r="Y24" s="265"/>
      <c r="Z24" s="265"/>
      <c r="AA24" s="265"/>
      <c r="AB24" s="265"/>
      <c r="AC24" s="266"/>
      <c r="AD24" s="261" t="s">
        <v>155</v>
      </c>
      <c r="AE24" s="262"/>
      <c r="AF24" s="262"/>
      <c r="AG24" s="262"/>
      <c r="AH24" s="263"/>
      <c r="AI24" s="354">
        <f>MIN(X25,ROUNDDOWN(H37/1000,0))</f>
        <v>0</v>
      </c>
      <c r="AJ24" s="355"/>
      <c r="AK24" s="355"/>
      <c r="AL24" s="320" t="s">
        <v>39</v>
      </c>
      <c r="AM24" s="321"/>
      <c r="CA24" t="s">
        <v>13</v>
      </c>
      <c r="CB24" s="6">
        <v>475</v>
      </c>
      <c r="CC24" t="s">
        <v>58</v>
      </c>
      <c r="CD24"/>
      <c r="CE24" s="6">
        <v>200</v>
      </c>
      <c r="CF24" t="s">
        <v>58</v>
      </c>
    </row>
    <row r="25" spans="1:84" ht="13.8" thickBot="1">
      <c r="A25" s="56"/>
      <c r="B25" s="53"/>
      <c r="C25" s="168"/>
      <c r="D25" s="53"/>
      <c r="E25" s="57"/>
      <c r="F25" s="53"/>
      <c r="G25" s="53"/>
      <c r="H25" s="53"/>
      <c r="I25" s="53"/>
      <c r="J25" s="58"/>
      <c r="K25" s="58"/>
      <c r="L25" s="58"/>
      <c r="M25" s="58"/>
      <c r="N25" s="58"/>
      <c r="O25" s="59"/>
      <c r="P25" s="60"/>
      <c r="Q25" s="61"/>
      <c r="R25" s="61"/>
      <c r="S25" s="58"/>
      <c r="T25" s="54"/>
      <c r="U25" s="58"/>
      <c r="V25" s="58"/>
      <c r="W25" s="62"/>
      <c r="X25" s="271" t="str">
        <f>IFERROR(VLOOKUP(H10,個票14!CA5:CB39,2,FALSE),"")</f>
        <v/>
      </c>
      <c r="Y25" s="272"/>
      <c r="Z25" s="272"/>
      <c r="AA25" s="272"/>
      <c r="AB25" s="267" t="s">
        <v>39</v>
      </c>
      <c r="AC25" s="268"/>
      <c r="AD25" s="162"/>
      <c r="AE25" s="163"/>
      <c r="AF25" s="163"/>
      <c r="AG25" s="163"/>
      <c r="AH25" s="164"/>
      <c r="AI25" s="394"/>
      <c r="AJ25" s="394"/>
      <c r="AK25" s="394"/>
      <c r="AL25" s="387"/>
      <c r="AM25" s="388"/>
      <c r="AV25" s="4"/>
      <c r="AX25" s="134" t="str">
        <f>IF(X25&gt;=AI26,"○","！（補助上限額を超過しています）")</f>
        <v>○</v>
      </c>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6"/>
      <c r="CA25" t="s">
        <v>14</v>
      </c>
      <c r="CB25" s="6">
        <v>638</v>
      </c>
      <c r="CC25" t="s">
        <v>58</v>
      </c>
      <c r="CD25"/>
      <c r="CE25" s="6">
        <v>200</v>
      </c>
      <c r="CF25" t="s">
        <v>58</v>
      </c>
    </row>
    <row r="26" spans="1:84" ht="15" customHeight="1">
      <c r="A26" s="168" t="s">
        <v>79</v>
      </c>
      <c r="B26" s="53"/>
      <c r="C26" s="168"/>
      <c r="D26" s="53"/>
      <c r="E26" s="57"/>
      <c r="F26" s="53"/>
      <c r="G26" s="53"/>
      <c r="H26" s="53"/>
      <c r="I26" s="53"/>
      <c r="J26" s="58"/>
      <c r="K26" s="58"/>
      <c r="L26" s="58"/>
      <c r="M26" s="58"/>
      <c r="N26" s="58"/>
      <c r="O26" s="59"/>
      <c r="P26" s="60"/>
      <c r="Q26" s="61"/>
      <c r="R26" s="61"/>
      <c r="S26" s="58"/>
      <c r="T26" s="54"/>
      <c r="U26" s="58"/>
      <c r="V26" s="58"/>
      <c r="W26" s="62"/>
      <c r="X26" s="273"/>
      <c r="Y26" s="274"/>
      <c r="Z26" s="274"/>
      <c r="AA26" s="274"/>
      <c r="AB26" s="269"/>
      <c r="AC26" s="270"/>
      <c r="AD26" s="165"/>
      <c r="AE26" s="166"/>
      <c r="AF26" s="166"/>
      <c r="AG26" s="166"/>
      <c r="AH26" s="167"/>
      <c r="AI26" s="389">
        <f>SUM(AI24:AK25)</f>
        <v>0</v>
      </c>
      <c r="AJ26" s="389"/>
      <c r="AK26" s="389"/>
      <c r="AL26" s="390"/>
      <c r="AM26" s="391"/>
      <c r="CA26" t="s">
        <v>15</v>
      </c>
      <c r="CB26" s="6">
        <f>CD26*個票14!$AC$10</f>
        <v>0</v>
      </c>
      <c r="CC26" t="s">
        <v>59</v>
      </c>
      <c r="CD26" s="6">
        <v>38</v>
      </c>
      <c r="CE26" s="6" t="s">
        <v>61</v>
      </c>
      <c r="CF26" s="6"/>
    </row>
    <row r="27" spans="1:84" ht="15" customHeight="1">
      <c r="A27" s="281" t="s">
        <v>80</v>
      </c>
      <c r="B27" s="282"/>
      <c r="C27" s="282"/>
      <c r="D27" s="282"/>
      <c r="E27" s="282"/>
      <c r="F27" s="282"/>
      <c r="G27" s="283"/>
      <c r="H27" s="282" t="s">
        <v>158</v>
      </c>
      <c r="I27" s="282"/>
      <c r="J27" s="282"/>
      <c r="K27" s="282"/>
      <c r="L27" s="282"/>
      <c r="M27" s="281" t="s">
        <v>23</v>
      </c>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CA27" t="s">
        <v>16</v>
      </c>
      <c r="CB27" s="6">
        <f>CD27*個票14!$AC$10</f>
        <v>0</v>
      </c>
      <c r="CC27" t="s">
        <v>59</v>
      </c>
      <c r="CD27" s="6">
        <v>40</v>
      </c>
      <c r="CE27" s="6" t="s">
        <v>61</v>
      </c>
      <c r="CF27" s="6"/>
    </row>
    <row r="28" spans="1:84" ht="15" customHeight="1">
      <c r="A28" s="106" t="s">
        <v>81</v>
      </c>
      <c r="B28" s="107"/>
      <c r="C28" s="107"/>
      <c r="D28" s="107"/>
      <c r="E28" s="108"/>
      <c r="F28" s="108"/>
      <c r="G28" s="109"/>
      <c r="H28" s="294"/>
      <c r="I28" s="294"/>
      <c r="J28" s="294"/>
      <c r="K28" s="294"/>
      <c r="L28" s="294"/>
      <c r="M28" s="284"/>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6"/>
      <c r="CA28" t="s">
        <v>17</v>
      </c>
      <c r="CB28" s="6">
        <f>CD28*個票14!$AC$10</f>
        <v>0</v>
      </c>
      <c r="CC28" t="s">
        <v>59</v>
      </c>
      <c r="CD28" s="6">
        <v>38</v>
      </c>
      <c r="CE28" s="6" t="s">
        <v>61</v>
      </c>
      <c r="CF28" s="6"/>
    </row>
    <row r="29" spans="1:84" ht="15" customHeight="1">
      <c r="A29" s="64" t="s">
        <v>82</v>
      </c>
      <c r="B29" s="65"/>
      <c r="C29" s="65"/>
      <c r="D29" s="65"/>
      <c r="E29" s="66"/>
      <c r="F29" s="66"/>
      <c r="G29" s="67"/>
      <c r="H29" s="293"/>
      <c r="I29" s="293"/>
      <c r="J29" s="293"/>
      <c r="K29" s="293"/>
      <c r="L29" s="293"/>
      <c r="M29" s="287"/>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9"/>
      <c r="CA29" t="s">
        <v>18</v>
      </c>
      <c r="CB29" s="6">
        <f>CD29*個票14!$AC$10</f>
        <v>0</v>
      </c>
      <c r="CC29" t="s">
        <v>59</v>
      </c>
      <c r="CD29" s="6">
        <v>48</v>
      </c>
      <c r="CE29" s="6" t="s">
        <v>61</v>
      </c>
      <c r="CF29" s="6"/>
    </row>
    <row r="30" spans="1:84" ht="15" customHeight="1">
      <c r="A30" s="64" t="s">
        <v>83</v>
      </c>
      <c r="B30" s="65"/>
      <c r="C30" s="65"/>
      <c r="D30" s="65"/>
      <c r="E30" s="66"/>
      <c r="F30" s="66"/>
      <c r="G30" s="67"/>
      <c r="H30" s="293"/>
      <c r="I30" s="293"/>
      <c r="J30" s="293"/>
      <c r="K30" s="293"/>
      <c r="L30" s="293"/>
      <c r="M30" s="287"/>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9"/>
      <c r="CA30" t="s">
        <v>19</v>
      </c>
      <c r="CB30" s="6">
        <f>CD30*個票14!$AC$10</f>
        <v>0</v>
      </c>
      <c r="CC30" t="s">
        <v>59</v>
      </c>
      <c r="CD30" s="6">
        <v>43</v>
      </c>
      <c r="CE30" s="6" t="s">
        <v>61</v>
      </c>
      <c r="CF30" s="6"/>
    </row>
    <row r="31" spans="1:84" ht="15" customHeight="1">
      <c r="A31" s="64" t="s">
        <v>84</v>
      </c>
      <c r="B31" s="65"/>
      <c r="C31" s="65"/>
      <c r="D31" s="65"/>
      <c r="E31" s="66"/>
      <c r="F31" s="66"/>
      <c r="G31" s="67"/>
      <c r="H31" s="293"/>
      <c r="I31" s="293"/>
      <c r="J31" s="293"/>
      <c r="K31" s="293"/>
      <c r="L31" s="293"/>
      <c r="M31" s="287"/>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9"/>
      <c r="CA31" t="s">
        <v>20</v>
      </c>
      <c r="CB31" s="6">
        <f>CD31*個票14!$AC$10</f>
        <v>0</v>
      </c>
      <c r="CC31" t="s">
        <v>59</v>
      </c>
      <c r="CD31" s="6">
        <v>36</v>
      </c>
      <c r="CE31" s="6" t="s">
        <v>61</v>
      </c>
      <c r="CF31" s="6"/>
    </row>
    <row r="32" spans="1:84" ht="15" customHeight="1">
      <c r="A32" s="64" t="s">
        <v>85</v>
      </c>
      <c r="B32" s="65"/>
      <c r="C32" s="65"/>
      <c r="D32" s="65"/>
      <c r="E32" s="66"/>
      <c r="F32" s="66"/>
      <c r="G32" s="67"/>
      <c r="H32" s="293"/>
      <c r="I32" s="293"/>
      <c r="J32" s="293"/>
      <c r="K32" s="293"/>
      <c r="L32" s="293"/>
      <c r="M32" s="287"/>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9"/>
      <c r="CA32" t="s">
        <v>31</v>
      </c>
      <c r="CB32" s="6">
        <f>CD32*個票14!$AC$10</f>
        <v>0</v>
      </c>
      <c r="CC32" t="s">
        <v>59</v>
      </c>
      <c r="CD32" s="6">
        <v>37</v>
      </c>
      <c r="CE32" s="6" t="s">
        <v>61</v>
      </c>
      <c r="CF32" s="6"/>
    </row>
    <row r="33" spans="1:84" ht="15" customHeight="1">
      <c r="A33" s="64" t="s">
        <v>86</v>
      </c>
      <c r="B33" s="65"/>
      <c r="C33" s="65"/>
      <c r="D33" s="65"/>
      <c r="E33" s="66"/>
      <c r="F33" s="66"/>
      <c r="G33" s="67"/>
      <c r="H33" s="293"/>
      <c r="I33" s="293"/>
      <c r="J33" s="293"/>
      <c r="K33" s="293"/>
      <c r="L33" s="293"/>
      <c r="M33" s="287"/>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9"/>
      <c r="AV33" s="4"/>
      <c r="CA33" t="s">
        <v>32</v>
      </c>
      <c r="CB33" s="6">
        <f>CD33*個票14!$AC$10</f>
        <v>0</v>
      </c>
      <c r="CC33" t="s">
        <v>59</v>
      </c>
      <c r="CD33" s="6">
        <v>35</v>
      </c>
      <c r="CE33" s="6" t="s">
        <v>61</v>
      </c>
      <c r="CF33" s="6"/>
    </row>
    <row r="34" spans="1:84" ht="15" customHeight="1">
      <c r="A34" s="64" t="s">
        <v>87</v>
      </c>
      <c r="B34" s="65"/>
      <c r="C34" s="65"/>
      <c r="D34" s="65"/>
      <c r="E34" s="66"/>
      <c r="F34" s="66"/>
      <c r="G34" s="67"/>
      <c r="H34" s="293"/>
      <c r="I34" s="293"/>
      <c r="J34" s="293"/>
      <c r="K34" s="293"/>
      <c r="L34" s="293"/>
      <c r="M34" s="287"/>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9"/>
      <c r="CA34" t="s">
        <v>33</v>
      </c>
      <c r="CB34" s="6">
        <f>CD34*個票14!$AC$10</f>
        <v>0</v>
      </c>
      <c r="CC34" t="s">
        <v>59</v>
      </c>
      <c r="CD34" s="6">
        <v>37</v>
      </c>
      <c r="CE34" s="6" t="s">
        <v>61</v>
      </c>
      <c r="CF34" s="6"/>
    </row>
    <row r="35" spans="1:84" ht="15" customHeight="1">
      <c r="A35" s="64" t="s">
        <v>88</v>
      </c>
      <c r="B35" s="68"/>
      <c r="C35" s="68"/>
      <c r="D35" s="68"/>
      <c r="E35" s="68"/>
      <c r="F35" s="68"/>
      <c r="G35" s="69"/>
      <c r="H35" s="293"/>
      <c r="I35" s="293"/>
      <c r="J35" s="293"/>
      <c r="K35" s="293"/>
      <c r="L35" s="293"/>
      <c r="M35" s="287"/>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9"/>
      <c r="CA35" t="s">
        <v>34</v>
      </c>
      <c r="CB35" s="6">
        <f>CD35*個票14!$AC$10</f>
        <v>0</v>
      </c>
      <c r="CC35" t="s">
        <v>59</v>
      </c>
      <c r="CD35" s="6">
        <v>35</v>
      </c>
      <c r="CE35" s="6" t="s">
        <v>61</v>
      </c>
      <c r="CF35" s="6"/>
    </row>
    <row r="36" spans="1:84" ht="15" customHeight="1">
      <c r="A36" s="70" t="s">
        <v>89</v>
      </c>
      <c r="B36" s="71"/>
      <c r="C36" s="71"/>
      <c r="D36" s="71"/>
      <c r="E36" s="72"/>
      <c r="F36" s="72"/>
      <c r="G36" s="73"/>
      <c r="H36" s="280"/>
      <c r="I36" s="280"/>
      <c r="J36" s="280"/>
      <c r="K36" s="280"/>
      <c r="L36" s="280"/>
      <c r="M36" s="290"/>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2"/>
      <c r="CA36" t="s">
        <v>35</v>
      </c>
      <c r="CB36" s="6">
        <f>CD36*個票14!$AC$10</f>
        <v>0</v>
      </c>
      <c r="CC36" t="s">
        <v>59</v>
      </c>
      <c r="CD36" s="6">
        <v>37</v>
      </c>
      <c r="CE36" s="6" t="s">
        <v>61</v>
      </c>
      <c r="CF36" s="6"/>
    </row>
    <row r="37" spans="1:84" ht="15" customHeight="1">
      <c r="A37" s="74" t="s">
        <v>46</v>
      </c>
      <c r="B37" s="75"/>
      <c r="C37" s="75"/>
      <c r="D37" s="75"/>
      <c r="E37" s="75"/>
      <c r="F37" s="75"/>
      <c r="G37" s="76"/>
      <c r="H37" s="275">
        <f>SUM(H28:L36)</f>
        <v>0</v>
      </c>
      <c r="I37" s="275"/>
      <c r="J37" s="275"/>
      <c r="K37" s="275"/>
      <c r="L37" s="276"/>
      <c r="M37" s="277"/>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9"/>
      <c r="CA37" t="s">
        <v>36</v>
      </c>
      <c r="CB37" s="6">
        <f>CD37*個票14!$AC$10</f>
        <v>0</v>
      </c>
      <c r="CC37" t="s">
        <v>59</v>
      </c>
      <c r="CD37" s="6">
        <v>35</v>
      </c>
      <c r="CE37" s="6" t="s">
        <v>61</v>
      </c>
      <c r="CF37" s="6"/>
    </row>
    <row r="38" spans="1:84" ht="6" customHeight="1" thickBot="1">
      <c r="A38" s="77"/>
      <c r="B38" s="77"/>
      <c r="C38" s="77"/>
      <c r="D38" s="77"/>
      <c r="E38" s="78"/>
      <c r="F38" s="78"/>
      <c r="G38" s="78"/>
      <c r="H38" s="78"/>
      <c r="I38" s="78"/>
      <c r="J38" s="79"/>
      <c r="K38" s="79"/>
      <c r="L38" s="79"/>
      <c r="M38" s="79"/>
      <c r="N38" s="79"/>
      <c r="O38" s="80"/>
      <c r="P38" s="80"/>
      <c r="Q38" s="80"/>
      <c r="R38" s="80"/>
      <c r="S38" s="80"/>
      <c r="T38" s="80"/>
      <c r="U38" s="80"/>
      <c r="V38" s="80"/>
      <c r="W38" s="80"/>
      <c r="X38" s="80"/>
      <c r="Y38" s="80"/>
      <c r="Z38" s="80"/>
      <c r="AA38" s="80"/>
      <c r="AB38" s="80"/>
      <c r="AC38" s="80"/>
      <c r="AD38" s="80"/>
      <c r="AE38" s="80"/>
      <c r="AF38" s="80"/>
      <c r="AG38" s="80"/>
      <c r="AH38" s="88"/>
      <c r="AI38" s="80"/>
      <c r="AJ38" s="80"/>
      <c r="AK38" s="80"/>
      <c r="AL38" s="80"/>
      <c r="AM38" s="80"/>
      <c r="CA38" t="s">
        <v>37</v>
      </c>
      <c r="CB38" s="6">
        <f>CD38*個票14!$AC$10</f>
        <v>0</v>
      </c>
      <c r="CC38" t="s">
        <v>59</v>
      </c>
      <c r="CD38" s="6">
        <v>37</v>
      </c>
      <c r="CE38" s="6" t="s">
        <v>61</v>
      </c>
      <c r="CF38" s="6"/>
    </row>
    <row r="39" spans="1:84" s="4" customFormat="1" ht="19.5" customHeight="1" thickBot="1">
      <c r="A39" s="55" t="s">
        <v>66</v>
      </c>
      <c r="B39" s="53"/>
      <c r="C39" s="53"/>
      <c r="D39" s="53"/>
      <c r="E39" s="53"/>
      <c r="F39" s="53"/>
      <c r="G39" s="53"/>
      <c r="H39" s="53"/>
      <c r="I39" s="50"/>
      <c r="J39" s="54"/>
      <c r="K39" s="49"/>
      <c r="L39" s="51"/>
      <c r="M39" s="51"/>
      <c r="N39" s="51"/>
      <c r="O39" s="51"/>
      <c r="P39" s="51"/>
      <c r="Q39" s="51"/>
      <c r="R39" s="51"/>
      <c r="S39" s="51"/>
      <c r="T39" s="51"/>
      <c r="U39" s="51"/>
      <c r="V39" s="51"/>
      <c r="W39" s="51"/>
      <c r="X39" s="51"/>
      <c r="Y39" s="51"/>
      <c r="Z39" s="51"/>
      <c r="AA39" s="51"/>
      <c r="AB39" s="51"/>
      <c r="AC39" s="51"/>
      <c r="AD39" s="51"/>
      <c r="AE39" s="261" t="s">
        <v>157</v>
      </c>
      <c r="AF39" s="262"/>
      <c r="AG39" s="262"/>
      <c r="AH39" s="263"/>
      <c r="AI39" s="329">
        <f>ROUNDDOWN(IFERROR(IF(H10="居宅介護支援事業所",(X42*AI42+X43*AI43+X44*AI44+X45*AI45)/1000,(X40*AI40+X41*AI41)/1000),""),0)</f>
        <v>0</v>
      </c>
      <c r="AJ39" s="330"/>
      <c r="AK39" s="330"/>
      <c r="AL39" s="320" t="s">
        <v>39</v>
      </c>
      <c r="AM39" s="321"/>
      <c r="CA39" t="s">
        <v>38</v>
      </c>
      <c r="CB39" s="6">
        <f>CD39*個票14!$AC$10</f>
        <v>0</v>
      </c>
      <c r="CC39" t="s">
        <v>59</v>
      </c>
      <c r="CD39" s="6">
        <v>35</v>
      </c>
      <c r="CE39" s="6" t="s">
        <v>61</v>
      </c>
      <c r="CF39" s="6"/>
    </row>
    <row r="40" spans="1:84" s="4" customFormat="1" ht="15.75" customHeight="1">
      <c r="A40" s="304" t="s">
        <v>119</v>
      </c>
      <c r="B40" s="305"/>
      <c r="C40" s="305"/>
      <c r="D40" s="305"/>
      <c r="E40" s="305"/>
      <c r="F40" s="305"/>
      <c r="G40" s="305"/>
      <c r="H40" s="305"/>
      <c r="I40" s="305"/>
      <c r="J40" s="306"/>
      <c r="K40" s="196" t="s">
        <v>114</v>
      </c>
      <c r="L40" s="198"/>
      <c r="M40" s="24"/>
      <c r="N40" s="197"/>
      <c r="O40" s="197"/>
      <c r="P40" s="197"/>
      <c r="Q40" s="28"/>
      <c r="R40" s="197"/>
      <c r="S40" s="197"/>
      <c r="T40" s="197"/>
      <c r="U40" s="197"/>
      <c r="V40" s="197"/>
      <c r="W40" s="27"/>
      <c r="X40" s="303">
        <f>IF($H$10="介護予防・生活支援サービス事業の事業者","",1500)</f>
        <v>1500</v>
      </c>
      <c r="Y40" s="303"/>
      <c r="Z40" s="303"/>
      <c r="AA40" s="300" t="s">
        <v>52</v>
      </c>
      <c r="AB40" s="301"/>
      <c r="AC40" s="295" t="s">
        <v>53</v>
      </c>
      <c r="AD40" s="296"/>
      <c r="AE40" s="296"/>
      <c r="AF40" s="296"/>
      <c r="AG40" s="296"/>
      <c r="AH40" s="297"/>
      <c r="AI40" s="298"/>
      <c r="AJ40" s="299"/>
      <c r="AK40" s="299"/>
      <c r="AL40" s="395" t="s">
        <v>42</v>
      </c>
      <c r="AM40" s="396"/>
      <c r="CA40" t="s">
        <v>103</v>
      </c>
      <c r="CB40"/>
      <c r="CC40"/>
      <c r="CD40"/>
      <c r="CE40"/>
      <c r="CF40"/>
    </row>
    <row r="41" spans="1:84" s="4" customFormat="1" ht="15.75" customHeight="1">
      <c r="A41" s="307"/>
      <c r="B41" s="308"/>
      <c r="C41" s="308"/>
      <c r="D41" s="308"/>
      <c r="E41" s="308"/>
      <c r="F41" s="308"/>
      <c r="G41" s="308"/>
      <c r="H41" s="308"/>
      <c r="I41" s="308"/>
      <c r="J41" s="309"/>
      <c r="K41" s="196" t="s">
        <v>115</v>
      </c>
      <c r="L41" s="198"/>
      <c r="M41" s="24"/>
      <c r="N41" s="197"/>
      <c r="O41" s="197"/>
      <c r="P41" s="197"/>
      <c r="Q41" s="28"/>
      <c r="R41" s="197"/>
      <c r="S41" s="197"/>
      <c r="T41" s="197"/>
      <c r="U41" s="197"/>
      <c r="V41" s="197"/>
      <c r="W41" s="27"/>
      <c r="X41" s="303">
        <f>IF($H$10="介護予防・生活支援サービス事業の事業者","",3000)</f>
        <v>3000</v>
      </c>
      <c r="Y41" s="303"/>
      <c r="Z41" s="303"/>
      <c r="AA41" s="300" t="s">
        <v>52</v>
      </c>
      <c r="AB41" s="301"/>
      <c r="AC41" s="295" t="s">
        <v>53</v>
      </c>
      <c r="AD41" s="296"/>
      <c r="AE41" s="296"/>
      <c r="AF41" s="296"/>
      <c r="AG41" s="296"/>
      <c r="AH41" s="297"/>
      <c r="AI41" s="298"/>
      <c r="AJ41" s="299"/>
      <c r="AK41" s="299"/>
      <c r="AL41" s="326" t="s">
        <v>42</v>
      </c>
      <c r="AM41" s="327"/>
    </row>
    <row r="42" spans="1:84" s="4" customFormat="1" ht="15.75" customHeight="1">
      <c r="A42" s="131"/>
      <c r="B42" s="397" t="s">
        <v>116</v>
      </c>
      <c r="C42" s="398"/>
      <c r="D42" s="398"/>
      <c r="E42" s="398"/>
      <c r="F42" s="398"/>
      <c r="G42" s="398"/>
      <c r="H42" s="398"/>
      <c r="I42" s="398"/>
      <c r="J42" s="399"/>
      <c r="K42" s="200" t="s">
        <v>114</v>
      </c>
      <c r="L42" s="200"/>
      <c r="M42" s="129"/>
      <c r="N42" s="129"/>
      <c r="O42" s="130"/>
      <c r="P42" s="130"/>
      <c r="Q42" s="200"/>
      <c r="R42" s="200"/>
      <c r="S42" s="200"/>
      <c r="T42" s="200"/>
      <c r="U42" s="200"/>
      <c r="V42" s="200"/>
      <c r="W42" s="128"/>
      <c r="X42" s="303">
        <f>IF($H$10="介護予防・生活支援サービス事業の事業者","",1500)</f>
        <v>1500</v>
      </c>
      <c r="Y42" s="303"/>
      <c r="Z42" s="303"/>
      <c r="AA42" s="300" t="s">
        <v>52</v>
      </c>
      <c r="AB42" s="301"/>
      <c r="AC42" s="295" t="s">
        <v>53</v>
      </c>
      <c r="AD42" s="296"/>
      <c r="AE42" s="296"/>
      <c r="AF42" s="296"/>
      <c r="AG42" s="296"/>
      <c r="AH42" s="297"/>
      <c r="AI42" s="298"/>
      <c r="AJ42" s="299"/>
      <c r="AK42" s="299"/>
      <c r="AL42" s="324" t="s">
        <v>42</v>
      </c>
      <c r="AM42" s="325"/>
    </row>
    <row r="43" spans="1:84" s="4" customFormat="1" ht="15.75" customHeight="1">
      <c r="A43" s="126"/>
      <c r="B43" s="400"/>
      <c r="C43" s="401"/>
      <c r="D43" s="401"/>
      <c r="E43" s="401"/>
      <c r="F43" s="401"/>
      <c r="G43" s="401"/>
      <c r="H43" s="401"/>
      <c r="I43" s="401"/>
      <c r="J43" s="402"/>
      <c r="K43" s="26" t="s">
        <v>117</v>
      </c>
      <c r="L43" s="26"/>
      <c r="M43" s="26"/>
      <c r="N43" s="26"/>
      <c r="O43" s="18"/>
      <c r="P43" s="18"/>
      <c r="Q43" s="17"/>
      <c r="R43" s="17"/>
      <c r="S43" s="17"/>
      <c r="T43" s="17"/>
      <c r="U43" s="17"/>
      <c r="V43" s="17"/>
      <c r="W43" s="19"/>
      <c r="X43" s="303">
        <f>IF($H$10="介護予防・生活支援サービス事業の事業者","",4500)</f>
        <v>4500</v>
      </c>
      <c r="Y43" s="303"/>
      <c r="Z43" s="303"/>
      <c r="AA43" s="300" t="s">
        <v>52</v>
      </c>
      <c r="AB43" s="301"/>
      <c r="AC43" s="295" t="s">
        <v>53</v>
      </c>
      <c r="AD43" s="296"/>
      <c r="AE43" s="296"/>
      <c r="AF43" s="296"/>
      <c r="AG43" s="296"/>
      <c r="AH43" s="297"/>
      <c r="AI43" s="298"/>
      <c r="AJ43" s="299"/>
      <c r="AK43" s="299"/>
      <c r="AL43" s="324" t="s">
        <v>42</v>
      </c>
      <c r="AM43" s="325"/>
    </row>
    <row r="44" spans="1:84" s="4" customFormat="1" ht="15.75" customHeight="1">
      <c r="A44" s="126"/>
      <c r="B44" s="400"/>
      <c r="C44" s="401"/>
      <c r="D44" s="401"/>
      <c r="E44" s="401"/>
      <c r="F44" s="401"/>
      <c r="G44" s="401"/>
      <c r="H44" s="401"/>
      <c r="I44" s="401"/>
      <c r="J44" s="402"/>
      <c r="K44" s="25" t="s">
        <v>115</v>
      </c>
      <c r="L44" s="25"/>
      <c r="M44" s="25"/>
      <c r="N44" s="25"/>
      <c r="O44" s="28"/>
      <c r="P44" s="28"/>
      <c r="Q44" s="197"/>
      <c r="R44" s="197"/>
      <c r="S44" s="197"/>
      <c r="T44" s="197"/>
      <c r="U44" s="197"/>
      <c r="V44" s="197"/>
      <c r="W44" s="27"/>
      <c r="X44" s="303">
        <f>IF($H$10="介護予防・生活支援サービス事業の事業者","",3000)</f>
        <v>3000</v>
      </c>
      <c r="Y44" s="303"/>
      <c r="Z44" s="303"/>
      <c r="AA44" s="300" t="s">
        <v>52</v>
      </c>
      <c r="AB44" s="301"/>
      <c r="AC44" s="295" t="s">
        <v>53</v>
      </c>
      <c r="AD44" s="296"/>
      <c r="AE44" s="296"/>
      <c r="AF44" s="296"/>
      <c r="AG44" s="296"/>
      <c r="AH44" s="297"/>
      <c r="AI44" s="298"/>
      <c r="AJ44" s="299"/>
      <c r="AK44" s="299"/>
      <c r="AL44" s="324" t="s">
        <v>42</v>
      </c>
      <c r="AM44" s="325"/>
    </row>
    <row r="45" spans="1:84" s="4" customFormat="1" ht="15.75" customHeight="1">
      <c r="A45" s="127"/>
      <c r="B45" s="403"/>
      <c r="C45" s="404"/>
      <c r="D45" s="404"/>
      <c r="E45" s="404"/>
      <c r="F45" s="404"/>
      <c r="G45" s="404"/>
      <c r="H45" s="404"/>
      <c r="I45" s="404"/>
      <c r="J45" s="405"/>
      <c r="K45" s="25" t="s">
        <v>118</v>
      </c>
      <c r="L45" s="25"/>
      <c r="M45" s="25"/>
      <c r="N45" s="25"/>
      <c r="O45" s="28"/>
      <c r="P45" s="28"/>
      <c r="Q45" s="197"/>
      <c r="R45" s="197"/>
      <c r="S45" s="197"/>
      <c r="T45" s="197"/>
      <c r="U45" s="197"/>
      <c r="V45" s="197"/>
      <c r="W45" s="27"/>
      <c r="X45" s="303">
        <f>IF($H$10="介護予防・生活支援サービス事業の事業者","",6000)</f>
        <v>6000</v>
      </c>
      <c r="Y45" s="303"/>
      <c r="Z45" s="303"/>
      <c r="AA45" s="300" t="s">
        <v>52</v>
      </c>
      <c r="AB45" s="301"/>
      <c r="AC45" s="295" t="s">
        <v>53</v>
      </c>
      <c r="AD45" s="296"/>
      <c r="AE45" s="296"/>
      <c r="AF45" s="296"/>
      <c r="AG45" s="296"/>
      <c r="AH45" s="297"/>
      <c r="AI45" s="298"/>
      <c r="AJ45" s="299"/>
      <c r="AK45" s="299"/>
      <c r="AL45" s="324" t="s">
        <v>42</v>
      </c>
      <c r="AM45" s="325"/>
    </row>
    <row r="46" spans="1:84" s="4" customFormat="1" ht="6" customHeight="1" thickBot="1">
      <c r="A46" s="53"/>
      <c r="B46" s="53"/>
      <c r="C46" s="53"/>
      <c r="D46" s="53"/>
      <c r="E46" s="53"/>
      <c r="F46" s="53"/>
      <c r="G46" s="53"/>
      <c r="H46" s="53"/>
      <c r="I46" s="50"/>
      <c r="J46" s="54"/>
      <c r="K46" s="49"/>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row>
    <row r="47" spans="1:84" s="4" customFormat="1" ht="19.5" customHeight="1" thickBot="1">
      <c r="A47" s="55" t="s">
        <v>67</v>
      </c>
      <c r="B47" s="49"/>
      <c r="C47" s="53"/>
      <c r="D47" s="53"/>
      <c r="E47" s="53"/>
      <c r="F47" s="53"/>
      <c r="G47" s="53"/>
      <c r="H47" s="53"/>
      <c r="I47" s="50"/>
      <c r="J47" s="54"/>
      <c r="K47" s="49"/>
      <c r="L47" s="51"/>
      <c r="M47" s="51"/>
      <c r="N47" s="51"/>
      <c r="O47" s="52"/>
      <c r="P47" s="52"/>
      <c r="Q47" s="52"/>
      <c r="R47" s="52"/>
      <c r="S47" s="52"/>
      <c r="T47" s="81"/>
      <c r="U47" s="81"/>
      <c r="V47" s="81"/>
      <c r="W47" s="81"/>
      <c r="X47" s="264" t="s">
        <v>90</v>
      </c>
      <c r="Y47" s="265"/>
      <c r="Z47" s="265"/>
      <c r="AA47" s="265"/>
      <c r="AB47" s="265"/>
      <c r="AC47" s="266"/>
      <c r="AD47" s="261" t="s">
        <v>156</v>
      </c>
      <c r="AE47" s="262"/>
      <c r="AF47" s="262"/>
      <c r="AG47" s="262"/>
      <c r="AH47" s="263"/>
      <c r="AI47" s="322">
        <f>MIN(X48,ROUNDDOWN(H60/1000,0))</f>
        <v>0</v>
      </c>
      <c r="AJ47" s="323"/>
      <c r="AK47" s="323"/>
      <c r="AL47" s="320" t="s">
        <v>39</v>
      </c>
      <c r="AM47" s="321"/>
    </row>
    <row r="48" spans="1:84" s="4" customFormat="1" ht="13.8" thickBot="1">
      <c r="A48" s="52"/>
      <c r="B48" s="53"/>
      <c r="C48" s="53"/>
      <c r="D48" s="53"/>
      <c r="E48" s="53"/>
      <c r="F48" s="53"/>
      <c r="G48" s="53"/>
      <c r="H48" s="53"/>
      <c r="I48" s="53"/>
      <c r="J48" s="53"/>
      <c r="K48" s="53"/>
      <c r="L48" s="53"/>
      <c r="M48" s="53"/>
      <c r="N48" s="53"/>
      <c r="O48" s="53"/>
      <c r="P48" s="53"/>
      <c r="Q48" s="53"/>
      <c r="R48" s="53"/>
      <c r="S48" s="53"/>
      <c r="T48" s="53"/>
      <c r="U48" s="53"/>
      <c r="V48" s="53"/>
      <c r="W48" s="53"/>
      <c r="X48" s="310" t="str">
        <f>IFERROR(VLOOKUP(H10,個票14!CA5:CE39,5,FALSE),"")</f>
        <v/>
      </c>
      <c r="Y48" s="311"/>
      <c r="Z48" s="311"/>
      <c r="AA48" s="311"/>
      <c r="AB48" s="331" t="s">
        <v>39</v>
      </c>
      <c r="AC48" s="332"/>
      <c r="AD48" s="156"/>
      <c r="AE48" s="157"/>
      <c r="AF48" s="157"/>
      <c r="AG48" s="157"/>
      <c r="AH48" s="158"/>
      <c r="AI48" s="317"/>
      <c r="AJ48" s="317"/>
      <c r="AK48" s="317"/>
      <c r="AL48" s="318"/>
      <c r="AM48" s="319"/>
      <c r="AX48" s="134" t="str">
        <f>IF(X48&gt;=AI49,"○","！（補助上限額を超過しています）")</f>
        <v>○</v>
      </c>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6"/>
    </row>
    <row r="49" spans="1:46" s="4" customFormat="1" ht="13.5" customHeight="1">
      <c r="A49" s="168" t="s">
        <v>92</v>
      </c>
      <c r="B49" s="53"/>
      <c r="C49" s="53"/>
      <c r="D49" s="53"/>
      <c r="E49" s="53"/>
      <c r="F49" s="53"/>
      <c r="G49" s="53"/>
      <c r="H49" s="53"/>
      <c r="I49" s="53"/>
      <c r="J49" s="53"/>
      <c r="K49" s="53"/>
      <c r="L49" s="53"/>
      <c r="M49" s="53"/>
      <c r="N49" s="53"/>
      <c r="O49" s="53"/>
      <c r="P49" s="53"/>
      <c r="Q49" s="53"/>
      <c r="R49" s="53"/>
      <c r="S49" s="53"/>
      <c r="T49" s="53"/>
      <c r="U49" s="53"/>
      <c r="V49" s="53"/>
      <c r="W49" s="53"/>
      <c r="X49" s="312"/>
      <c r="Y49" s="313"/>
      <c r="Z49" s="313"/>
      <c r="AA49" s="313"/>
      <c r="AB49" s="333"/>
      <c r="AC49" s="334"/>
      <c r="AD49" s="159"/>
      <c r="AE49" s="160"/>
      <c r="AF49" s="160"/>
      <c r="AG49" s="160"/>
      <c r="AH49" s="161"/>
      <c r="AI49" s="302">
        <f>SUM(AI47:AK48)</f>
        <v>0</v>
      </c>
      <c r="AJ49" s="302"/>
      <c r="AK49" s="302"/>
      <c r="AL49" s="315"/>
      <c r="AM49" s="316"/>
      <c r="AT49" s="5"/>
    </row>
    <row r="50" spans="1:46" ht="15" customHeight="1">
      <c r="A50" s="281" t="s">
        <v>80</v>
      </c>
      <c r="B50" s="282"/>
      <c r="C50" s="282"/>
      <c r="D50" s="282"/>
      <c r="E50" s="282"/>
      <c r="F50" s="282"/>
      <c r="G50" s="283"/>
      <c r="H50" s="282" t="s">
        <v>158</v>
      </c>
      <c r="I50" s="282"/>
      <c r="J50" s="282"/>
      <c r="K50" s="282"/>
      <c r="L50" s="282"/>
      <c r="M50" s="281" t="s">
        <v>23</v>
      </c>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3"/>
    </row>
    <row r="51" spans="1:46" ht="15" customHeight="1">
      <c r="A51" s="106" t="s">
        <v>81</v>
      </c>
      <c r="B51" s="107"/>
      <c r="C51" s="107"/>
      <c r="D51" s="107"/>
      <c r="E51" s="108"/>
      <c r="F51" s="108"/>
      <c r="G51" s="109"/>
      <c r="H51" s="294"/>
      <c r="I51" s="294"/>
      <c r="J51" s="294"/>
      <c r="K51" s="294"/>
      <c r="L51" s="294"/>
      <c r="M51" s="284"/>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6"/>
    </row>
    <row r="52" spans="1:46" ht="15" customHeight="1">
      <c r="A52" s="64" t="s">
        <v>82</v>
      </c>
      <c r="B52" s="65"/>
      <c r="C52" s="65"/>
      <c r="D52" s="65"/>
      <c r="E52" s="66"/>
      <c r="F52" s="66"/>
      <c r="G52" s="67"/>
      <c r="H52" s="293"/>
      <c r="I52" s="293"/>
      <c r="J52" s="293"/>
      <c r="K52" s="293"/>
      <c r="L52" s="293"/>
      <c r="M52" s="287"/>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9"/>
    </row>
    <row r="53" spans="1:46" ht="15" customHeight="1">
      <c r="A53" s="64" t="s">
        <v>83</v>
      </c>
      <c r="B53" s="65"/>
      <c r="C53" s="65"/>
      <c r="D53" s="65"/>
      <c r="E53" s="66"/>
      <c r="F53" s="66"/>
      <c r="G53" s="67"/>
      <c r="H53" s="293"/>
      <c r="I53" s="293"/>
      <c r="J53" s="293"/>
      <c r="K53" s="293"/>
      <c r="L53" s="293"/>
      <c r="M53" s="287"/>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9"/>
    </row>
    <row r="54" spans="1:46" ht="15" customHeight="1">
      <c r="A54" s="64" t="s">
        <v>84</v>
      </c>
      <c r="B54" s="65"/>
      <c r="C54" s="65"/>
      <c r="D54" s="65"/>
      <c r="E54" s="66"/>
      <c r="F54" s="66"/>
      <c r="G54" s="67"/>
      <c r="H54" s="293"/>
      <c r="I54" s="293"/>
      <c r="J54" s="293"/>
      <c r="K54" s="293"/>
      <c r="L54" s="293"/>
      <c r="M54" s="287"/>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9"/>
    </row>
    <row r="55" spans="1:46" ht="15" customHeight="1">
      <c r="A55" s="64" t="s">
        <v>85</v>
      </c>
      <c r="B55" s="65"/>
      <c r="C55" s="65"/>
      <c r="D55" s="65"/>
      <c r="E55" s="66"/>
      <c r="F55" s="66"/>
      <c r="G55" s="67"/>
      <c r="H55" s="293"/>
      <c r="I55" s="293"/>
      <c r="J55" s="293"/>
      <c r="K55" s="293"/>
      <c r="L55" s="293"/>
      <c r="M55" s="287"/>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9"/>
    </row>
    <row r="56" spans="1:46" ht="15" customHeight="1">
      <c r="A56" s="64" t="s">
        <v>86</v>
      </c>
      <c r="B56" s="65"/>
      <c r="C56" s="65"/>
      <c r="D56" s="65"/>
      <c r="E56" s="66"/>
      <c r="F56" s="66"/>
      <c r="G56" s="67"/>
      <c r="H56" s="293"/>
      <c r="I56" s="293"/>
      <c r="J56" s="293"/>
      <c r="K56" s="293"/>
      <c r="L56" s="293"/>
      <c r="M56" s="287"/>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9"/>
    </row>
    <row r="57" spans="1:46" ht="15" customHeight="1">
      <c r="A57" s="64" t="s">
        <v>87</v>
      </c>
      <c r="B57" s="65"/>
      <c r="C57" s="65"/>
      <c r="D57" s="65"/>
      <c r="E57" s="66"/>
      <c r="F57" s="66"/>
      <c r="G57" s="67"/>
      <c r="H57" s="293"/>
      <c r="I57" s="293"/>
      <c r="J57" s="293"/>
      <c r="K57" s="293"/>
      <c r="L57" s="293"/>
      <c r="M57" s="287"/>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9"/>
    </row>
    <row r="58" spans="1:46" ht="15" customHeight="1">
      <c r="A58" s="64" t="s">
        <v>88</v>
      </c>
      <c r="B58" s="68"/>
      <c r="C58" s="68"/>
      <c r="D58" s="68"/>
      <c r="E58" s="68"/>
      <c r="F58" s="68"/>
      <c r="G58" s="69"/>
      <c r="H58" s="293"/>
      <c r="I58" s="293"/>
      <c r="J58" s="293"/>
      <c r="K58" s="293"/>
      <c r="L58" s="293"/>
      <c r="M58" s="287"/>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9"/>
    </row>
    <row r="59" spans="1:46" ht="15" customHeight="1">
      <c r="A59" s="70" t="s">
        <v>89</v>
      </c>
      <c r="B59" s="71"/>
      <c r="C59" s="71"/>
      <c r="D59" s="71"/>
      <c r="E59" s="72"/>
      <c r="F59" s="72"/>
      <c r="G59" s="73"/>
      <c r="H59" s="280"/>
      <c r="I59" s="280"/>
      <c r="J59" s="280"/>
      <c r="K59" s="280"/>
      <c r="L59" s="280"/>
      <c r="M59" s="290"/>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291"/>
      <c r="AL59" s="291"/>
      <c r="AM59" s="292"/>
    </row>
    <row r="60" spans="1:46" ht="15" customHeight="1">
      <c r="A60" s="74" t="s">
        <v>46</v>
      </c>
      <c r="B60" s="82"/>
      <c r="C60" s="82"/>
      <c r="D60" s="82"/>
      <c r="E60" s="75"/>
      <c r="F60" s="75"/>
      <c r="G60" s="76"/>
      <c r="H60" s="275">
        <f>SUM(H51:L59)</f>
        <v>0</v>
      </c>
      <c r="I60" s="275"/>
      <c r="J60" s="275"/>
      <c r="K60" s="275"/>
      <c r="L60" s="276"/>
      <c r="M60" s="277"/>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9"/>
    </row>
    <row r="61" spans="1:46" ht="4.5" customHeight="1">
      <c r="A61" s="77"/>
      <c r="B61" s="77"/>
      <c r="C61" s="77"/>
      <c r="D61" s="77"/>
      <c r="E61" s="83"/>
      <c r="F61" s="83"/>
      <c r="G61" s="83"/>
      <c r="H61" s="83"/>
      <c r="I61" s="83"/>
      <c r="J61" s="85"/>
      <c r="K61" s="85"/>
      <c r="L61" s="85"/>
      <c r="M61" s="85"/>
      <c r="N61" s="85"/>
      <c r="O61" s="83"/>
      <c r="P61" s="83"/>
      <c r="Q61" s="83"/>
      <c r="R61" s="83"/>
      <c r="S61" s="83"/>
      <c r="T61" s="83"/>
      <c r="U61" s="83"/>
      <c r="V61" s="83"/>
      <c r="W61" s="83"/>
      <c r="X61" s="83"/>
      <c r="Y61" s="86"/>
      <c r="Z61" s="86"/>
      <c r="AA61" s="86"/>
      <c r="AB61" s="86"/>
      <c r="AC61" s="86"/>
      <c r="AD61" s="86"/>
      <c r="AE61" s="83"/>
      <c r="AF61" s="83"/>
      <c r="AG61" s="83"/>
      <c r="AH61" s="83"/>
      <c r="AI61" s="83"/>
      <c r="AJ61" s="83"/>
      <c r="AK61" s="83"/>
      <c r="AL61" s="83"/>
      <c r="AM61" s="83"/>
    </row>
    <row r="62" spans="1:46">
      <c r="A62" s="36" t="s">
        <v>159</v>
      </c>
      <c r="B62" s="84"/>
      <c r="C62" s="84"/>
      <c r="D62" s="84"/>
      <c r="E62" s="84"/>
      <c r="F62" s="84"/>
      <c r="G62" s="84"/>
      <c r="H62" s="84"/>
      <c r="I62" s="84"/>
      <c r="J62" s="84"/>
      <c r="K62" s="84"/>
      <c r="L62" s="84"/>
      <c r="M62" s="84"/>
      <c r="N62" s="84"/>
      <c r="O62" s="84"/>
      <c r="P62" s="84"/>
      <c r="Q62" s="84"/>
      <c r="R62" s="84"/>
      <c r="S62" s="84"/>
      <c r="T62" s="84"/>
      <c r="U62" s="84"/>
      <c r="V62" s="84"/>
      <c r="W62" s="84"/>
      <c r="X62" s="84"/>
      <c r="Y62" s="61"/>
      <c r="Z62" s="61"/>
      <c r="AA62" s="61"/>
      <c r="AB62" s="61"/>
      <c r="AC62" s="61"/>
      <c r="AD62" s="61"/>
      <c r="AE62" s="84"/>
      <c r="AF62" s="84"/>
      <c r="AG62" s="84"/>
      <c r="AH62" s="84"/>
      <c r="AI62" s="84"/>
      <c r="AJ62" s="84"/>
      <c r="AK62" s="84"/>
      <c r="AL62" s="84"/>
      <c r="AM62" s="84"/>
    </row>
  </sheetData>
  <sheetProtection algorithmName="SHA-512" hashValue="+pB1tLYsFsixAxFJE9/6SUwSr3BrB9NX6HUJQrrv9Nf6kDc4a8oSxPazpJNQJjzTssiU6wUGctvJHrpb0sCQKQ==" saltValue="gse21HOfG8RI1g6z96OHqw==" spinCount="100000" sheet="1" formatCells="0" formatColumns="0" formatRows="0" insertColumns="0" insertRows="0" autoFilter="0"/>
  <mergeCells count="145">
    <mergeCell ref="A3:AM3"/>
    <mergeCell ref="A5:AM5"/>
    <mergeCell ref="A7:G7"/>
    <mergeCell ref="H7:N7"/>
    <mergeCell ref="O7:S7"/>
    <mergeCell ref="T7:AM7"/>
    <mergeCell ref="AH8:AM8"/>
    <mergeCell ref="D9:G9"/>
    <mergeCell ref="H9:K9"/>
    <mergeCell ref="L9:Y9"/>
    <mergeCell ref="AC9:AG9"/>
    <mergeCell ref="AH9:AM9"/>
    <mergeCell ref="A8:C9"/>
    <mergeCell ref="D8:G8"/>
    <mergeCell ref="H8:K8"/>
    <mergeCell ref="L8:Y8"/>
    <mergeCell ref="Z8:AB9"/>
    <mergeCell ref="AC8:AG8"/>
    <mergeCell ref="AE10:AF10"/>
    <mergeCell ref="AG10:AI10"/>
    <mergeCell ref="AJ10:AK10"/>
    <mergeCell ref="AL10:AM10"/>
    <mergeCell ref="AP10:AU10"/>
    <mergeCell ref="A11:H12"/>
    <mergeCell ref="A10:G10"/>
    <mergeCell ref="H10:Q10"/>
    <mergeCell ref="R10:W10"/>
    <mergeCell ref="X10:Y10"/>
    <mergeCell ref="Z10:AB10"/>
    <mergeCell ref="AC10:AD10"/>
    <mergeCell ref="AE21:AH21"/>
    <mergeCell ref="AI21:AK21"/>
    <mergeCell ref="AL21:AM21"/>
    <mergeCell ref="H22:L22"/>
    <mergeCell ref="M22:O22"/>
    <mergeCell ref="Q22:U22"/>
    <mergeCell ref="V22:X22"/>
    <mergeCell ref="AE22:AG22"/>
    <mergeCell ref="A14:AM14"/>
    <mergeCell ref="X16:Z16"/>
    <mergeCell ref="AA16:AM16"/>
    <mergeCell ref="X17:Z17"/>
    <mergeCell ref="AA17:AM17"/>
    <mergeCell ref="A19:AM19"/>
    <mergeCell ref="A27:G27"/>
    <mergeCell ref="H27:L27"/>
    <mergeCell ref="M27:AM27"/>
    <mergeCell ref="H28:L28"/>
    <mergeCell ref="M28:AM28"/>
    <mergeCell ref="H29:L29"/>
    <mergeCell ref="M29:AM29"/>
    <mergeCell ref="X24:AC24"/>
    <mergeCell ref="AD24:AH24"/>
    <mergeCell ref="AI24:AK24"/>
    <mergeCell ref="AL24:AM24"/>
    <mergeCell ref="X25:AA26"/>
    <mergeCell ref="AB25:AC26"/>
    <mergeCell ref="AI25:AK25"/>
    <mergeCell ref="AL25:AM25"/>
    <mergeCell ref="AI26:AK26"/>
    <mergeCell ref="AL26:AM26"/>
    <mergeCell ref="H33:L33"/>
    <mergeCell ref="M33:AM33"/>
    <mergeCell ref="H34:L34"/>
    <mergeCell ref="M34:AM34"/>
    <mergeCell ref="H35:L35"/>
    <mergeCell ref="M35:AM35"/>
    <mergeCell ref="H30:L30"/>
    <mergeCell ref="M30:AM30"/>
    <mergeCell ref="H31:L31"/>
    <mergeCell ref="M31:AM31"/>
    <mergeCell ref="H32:L32"/>
    <mergeCell ref="M32:AM32"/>
    <mergeCell ref="AA41:AB41"/>
    <mergeCell ref="AC41:AH41"/>
    <mergeCell ref="AI41:AK41"/>
    <mergeCell ref="H36:L36"/>
    <mergeCell ref="M36:AM36"/>
    <mergeCell ref="H37:L37"/>
    <mergeCell ref="M37:AM37"/>
    <mergeCell ref="AE39:AH39"/>
    <mergeCell ref="AI39:AK39"/>
    <mergeCell ref="AL39:AM39"/>
    <mergeCell ref="AI43:AK43"/>
    <mergeCell ref="AL43:AM43"/>
    <mergeCell ref="X44:Z44"/>
    <mergeCell ref="AA44:AB44"/>
    <mergeCell ref="AC44:AH44"/>
    <mergeCell ref="AI44:AK44"/>
    <mergeCell ref="AL44:AM44"/>
    <mergeCell ref="AL41:AM41"/>
    <mergeCell ref="B42:J45"/>
    <mergeCell ref="X42:Z42"/>
    <mergeCell ref="AA42:AB42"/>
    <mergeCell ref="AC42:AH42"/>
    <mergeCell ref="AI42:AK42"/>
    <mergeCell ref="AL42:AM42"/>
    <mergeCell ref="X43:Z43"/>
    <mergeCell ref="AA43:AB43"/>
    <mergeCell ref="AC43:AH43"/>
    <mergeCell ref="A40:J41"/>
    <mergeCell ref="X40:Z40"/>
    <mergeCell ref="AA40:AB40"/>
    <mergeCell ref="AC40:AH40"/>
    <mergeCell ref="AI40:AK40"/>
    <mergeCell ref="AL40:AM40"/>
    <mergeCell ref="X41:Z41"/>
    <mergeCell ref="X48:AA49"/>
    <mergeCell ref="AB48:AC49"/>
    <mergeCell ref="AI48:AK48"/>
    <mergeCell ref="AL48:AM48"/>
    <mergeCell ref="AI49:AK49"/>
    <mergeCell ref="AL49:AM49"/>
    <mergeCell ref="X45:Z45"/>
    <mergeCell ref="AA45:AB45"/>
    <mergeCell ref="AC45:AH45"/>
    <mergeCell ref="AI45:AK45"/>
    <mergeCell ref="AL45:AM45"/>
    <mergeCell ref="X47:AC47"/>
    <mergeCell ref="AD47:AH47"/>
    <mergeCell ref="AI47:AK47"/>
    <mergeCell ref="AL47:AM47"/>
    <mergeCell ref="H53:L53"/>
    <mergeCell ref="M53:AM53"/>
    <mergeCell ref="H54:L54"/>
    <mergeCell ref="M54:AM54"/>
    <mergeCell ref="H55:L55"/>
    <mergeCell ref="M55:AM55"/>
    <mergeCell ref="A50:G50"/>
    <mergeCell ref="H50:L50"/>
    <mergeCell ref="M50:AM50"/>
    <mergeCell ref="H51:L51"/>
    <mergeCell ref="M51:AM51"/>
    <mergeCell ref="H52:L52"/>
    <mergeCell ref="M52:AM52"/>
    <mergeCell ref="H59:L59"/>
    <mergeCell ref="M59:AM59"/>
    <mergeCell ref="H60:L60"/>
    <mergeCell ref="M60:AM60"/>
    <mergeCell ref="H56:L56"/>
    <mergeCell ref="M56:AM56"/>
    <mergeCell ref="H57:L57"/>
    <mergeCell ref="M57:AM57"/>
    <mergeCell ref="H58:L58"/>
    <mergeCell ref="M58:AM58"/>
  </mergeCells>
  <phoneticPr fontId="4"/>
  <dataValidations count="3">
    <dataValidation type="list" allowBlank="1" showInputMessage="1" showErrorMessage="1" sqref="H10">
      <formula1>$CA$5:$CA$40</formula1>
    </dataValidation>
    <dataValidation type="list" allowBlank="1" showInputMessage="1" showErrorMessage="1" sqref="X16:Z17">
      <formula1>"○"</formula1>
    </dataValidation>
    <dataValidation imeMode="halfAlpha" allowBlank="1" showInputMessage="1" showErrorMessage="1" sqref="S24:V26 J24:N26 H7:N7 D9:G9 AC9:AG9 X10:Y1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01" r:id="rId4" name="Check Box 1">
              <controlPr defaultSize="0" autoFill="0" autoLine="0" autoPict="0">
                <anchor moveWithCells="1">
                  <from>
                    <xdr:col>7</xdr:col>
                    <xdr:colOff>175260</xdr:colOff>
                    <xdr:row>9</xdr:row>
                    <xdr:rowOff>251460</xdr:rowOff>
                  </from>
                  <to>
                    <xdr:col>9</xdr:col>
                    <xdr:colOff>22860</xdr:colOff>
                    <xdr:row>11</xdr:row>
                    <xdr:rowOff>22860</xdr:rowOff>
                  </to>
                </anchor>
              </controlPr>
            </control>
          </mc:Choice>
        </mc:AlternateContent>
        <mc:AlternateContent xmlns:mc="http://schemas.openxmlformats.org/markup-compatibility/2006">
          <mc:Choice Requires="x14">
            <control shapeId="102402" r:id="rId5" name="Check Box 2">
              <controlPr defaultSize="0" autoFill="0" autoLine="0" autoPict="0">
                <anchor moveWithCells="1">
                  <from>
                    <xdr:col>23</xdr:col>
                    <xdr:colOff>121920</xdr:colOff>
                    <xdr:row>9</xdr:row>
                    <xdr:rowOff>251460</xdr:rowOff>
                  </from>
                  <to>
                    <xdr:col>25</xdr:col>
                    <xdr:colOff>7620</xdr:colOff>
                    <xdr:row>11</xdr:row>
                    <xdr:rowOff>22860</xdr:rowOff>
                  </to>
                </anchor>
              </controlPr>
            </control>
          </mc:Choice>
        </mc:AlternateContent>
        <mc:AlternateContent xmlns:mc="http://schemas.openxmlformats.org/markup-compatibility/2006">
          <mc:Choice Requires="x14">
            <control shapeId="102403" r:id="rId6" name="Check Box 3">
              <controlPr defaultSize="0" autoFill="0" autoLine="0" autoPict="0">
                <anchor moveWithCells="1">
                  <from>
                    <xdr:col>7</xdr:col>
                    <xdr:colOff>175260</xdr:colOff>
                    <xdr:row>10</xdr:row>
                    <xdr:rowOff>220980</xdr:rowOff>
                  </from>
                  <to>
                    <xdr:col>9</xdr:col>
                    <xdr:colOff>22860</xdr:colOff>
                    <xdr:row>12</xdr:row>
                    <xdr:rowOff>22860</xdr:rowOff>
                  </to>
                </anchor>
              </controlPr>
            </control>
          </mc:Choice>
        </mc:AlternateContent>
        <mc:AlternateContent xmlns:mc="http://schemas.openxmlformats.org/markup-compatibility/2006">
          <mc:Choice Requires="x14">
            <control shapeId="102404" r:id="rId7" name="Check Box 4">
              <controlPr defaultSize="0" autoFill="0" autoLine="0" autoPict="0">
                <anchor moveWithCells="1">
                  <from>
                    <xdr:col>23</xdr:col>
                    <xdr:colOff>121920</xdr:colOff>
                    <xdr:row>10</xdr:row>
                    <xdr:rowOff>220980</xdr:rowOff>
                  </from>
                  <to>
                    <xdr:col>25</xdr:col>
                    <xdr:colOff>7620</xdr:colOff>
                    <xdr:row>12</xdr:row>
                    <xdr:rowOff>7620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62"/>
  <sheetViews>
    <sheetView showGridLines="0" showZeros="0" view="pageBreakPreview" zoomScale="130" zoomScaleNormal="160" zoomScaleSheetLayoutView="130" workbookViewId="0">
      <selection activeCell="CG35" sqref="CG35"/>
    </sheetView>
  </sheetViews>
  <sheetFormatPr defaultColWidth="2.21875" defaultRowHeight="13.2"/>
  <cols>
    <col min="1" max="1" width="2.21875" style="3" customWidth="1"/>
    <col min="2" max="7" width="2.21875" style="3"/>
    <col min="8" max="19" width="2.44140625" style="3" bestFit="1" customWidth="1"/>
    <col min="20" max="40" width="2.21875" style="3"/>
    <col min="41" max="47" width="2.21875" style="3" hidden="1" customWidth="1"/>
    <col min="48" max="49" width="2.21875" style="3"/>
    <col min="50" max="72" width="0" style="3" hidden="1" customWidth="1"/>
    <col min="73" max="78" width="2.21875" style="3"/>
    <col min="79" max="79" width="49.109375" style="3" hidden="1" customWidth="1"/>
    <col min="80" max="84" width="8.109375" style="3" hidden="1" customWidth="1"/>
    <col min="85" max="87" width="8.109375" style="3" customWidth="1"/>
    <col min="88" max="16384" width="2.21875" style="3"/>
  </cols>
  <sheetData>
    <row r="1" spans="1:84">
      <c r="A1" s="3" t="s">
        <v>160</v>
      </c>
    </row>
    <row r="2" spans="1:84" ht="3" customHeight="1"/>
    <row r="3" spans="1:84">
      <c r="A3" s="365" t="s">
        <v>141</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7"/>
      <c r="CA3" s="14"/>
      <c r="CB3" s="15" t="s">
        <v>60</v>
      </c>
      <c r="CC3" s="14"/>
      <c r="CD3" s="14"/>
      <c r="CE3" s="15" t="s">
        <v>63</v>
      </c>
      <c r="CF3" s="14"/>
    </row>
    <row r="4" spans="1:84" ht="4.5"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CA4" s="14"/>
      <c r="CB4" s="15" t="s">
        <v>62</v>
      </c>
      <c r="CC4" s="15"/>
      <c r="CD4" s="15" t="s">
        <v>70</v>
      </c>
      <c r="CE4" s="15" t="s">
        <v>62</v>
      </c>
      <c r="CF4" s="14"/>
    </row>
    <row r="5" spans="1:84">
      <c r="A5" s="356" t="s">
        <v>71</v>
      </c>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8"/>
      <c r="CA5" t="s">
        <v>25</v>
      </c>
      <c r="CB5" s="6">
        <v>892</v>
      </c>
      <c r="CC5" t="s">
        <v>58</v>
      </c>
      <c r="CD5"/>
      <c r="CE5" s="6">
        <v>200</v>
      </c>
      <c r="CF5" t="s">
        <v>58</v>
      </c>
    </row>
    <row r="6" spans="1:84" ht="4.5" customHeight="1">
      <c r="A6" s="199"/>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CA6" t="s">
        <v>26</v>
      </c>
      <c r="CB6" s="6">
        <v>1137</v>
      </c>
      <c r="CC6" t="s">
        <v>58</v>
      </c>
      <c r="CD6"/>
      <c r="CE6" s="6">
        <v>200</v>
      </c>
      <c r="CF6" t="s">
        <v>58</v>
      </c>
    </row>
    <row r="7" spans="1:84" ht="17.25" customHeight="1">
      <c r="A7" s="281" t="s">
        <v>41</v>
      </c>
      <c r="B7" s="282"/>
      <c r="C7" s="282"/>
      <c r="D7" s="282"/>
      <c r="E7" s="282"/>
      <c r="F7" s="282"/>
      <c r="G7" s="283"/>
      <c r="H7" s="375"/>
      <c r="I7" s="376"/>
      <c r="J7" s="376"/>
      <c r="K7" s="376"/>
      <c r="L7" s="376"/>
      <c r="M7" s="376"/>
      <c r="N7" s="377"/>
      <c r="O7" s="281" t="s">
        <v>72</v>
      </c>
      <c r="P7" s="282"/>
      <c r="Q7" s="282"/>
      <c r="R7" s="282"/>
      <c r="S7" s="283"/>
      <c r="T7" s="378"/>
      <c r="U7" s="345"/>
      <c r="V7" s="345"/>
      <c r="W7" s="345"/>
      <c r="X7" s="345"/>
      <c r="Y7" s="345"/>
      <c r="Z7" s="345"/>
      <c r="AA7" s="345"/>
      <c r="AB7" s="345"/>
      <c r="AC7" s="345"/>
      <c r="AD7" s="345"/>
      <c r="AE7" s="345"/>
      <c r="AF7" s="345"/>
      <c r="AG7" s="345"/>
      <c r="AH7" s="345"/>
      <c r="AI7" s="345"/>
      <c r="AJ7" s="345"/>
      <c r="AK7" s="345"/>
      <c r="AL7" s="345"/>
      <c r="AM7" s="379"/>
      <c r="CA7" t="s">
        <v>27</v>
      </c>
      <c r="CB7" s="6">
        <v>1480</v>
      </c>
      <c r="CC7" t="s">
        <v>58</v>
      </c>
      <c r="CD7"/>
      <c r="CE7" s="6">
        <v>200</v>
      </c>
      <c r="CF7" t="s">
        <v>58</v>
      </c>
    </row>
    <row r="8" spans="1:84">
      <c r="A8" s="368" t="s">
        <v>73</v>
      </c>
      <c r="B8" s="369"/>
      <c r="C8" s="370"/>
      <c r="D8" s="281" t="s">
        <v>120</v>
      </c>
      <c r="E8" s="282"/>
      <c r="F8" s="282"/>
      <c r="G8" s="283"/>
      <c r="H8" s="281" t="s">
        <v>74</v>
      </c>
      <c r="I8" s="282"/>
      <c r="J8" s="282"/>
      <c r="K8" s="283"/>
      <c r="L8" s="281" t="s">
        <v>75</v>
      </c>
      <c r="M8" s="282"/>
      <c r="N8" s="282"/>
      <c r="O8" s="282"/>
      <c r="P8" s="282"/>
      <c r="Q8" s="282"/>
      <c r="R8" s="282"/>
      <c r="S8" s="282"/>
      <c r="T8" s="282"/>
      <c r="U8" s="282"/>
      <c r="V8" s="282"/>
      <c r="W8" s="282"/>
      <c r="X8" s="282"/>
      <c r="Y8" s="283"/>
      <c r="Z8" s="368" t="s">
        <v>76</v>
      </c>
      <c r="AA8" s="369"/>
      <c r="AB8" s="370"/>
      <c r="AC8" s="281" t="s">
        <v>3</v>
      </c>
      <c r="AD8" s="282"/>
      <c r="AE8" s="282"/>
      <c r="AF8" s="282"/>
      <c r="AG8" s="282"/>
      <c r="AH8" s="383" t="s">
        <v>78</v>
      </c>
      <c r="AI8" s="350"/>
      <c r="AJ8" s="350"/>
      <c r="AK8" s="350"/>
      <c r="AL8" s="350"/>
      <c r="AM8" s="351"/>
      <c r="AV8" s="4"/>
      <c r="CA8" s="2" t="s">
        <v>40</v>
      </c>
      <c r="CB8" s="6">
        <v>384</v>
      </c>
      <c r="CC8" t="s">
        <v>58</v>
      </c>
      <c r="CD8"/>
      <c r="CE8" s="6">
        <v>200</v>
      </c>
      <c r="CF8" t="s">
        <v>58</v>
      </c>
    </row>
    <row r="9" spans="1:84" ht="17.25" customHeight="1">
      <c r="A9" s="371"/>
      <c r="B9" s="372"/>
      <c r="C9" s="373"/>
      <c r="D9" s="380"/>
      <c r="E9" s="381"/>
      <c r="F9" s="381"/>
      <c r="G9" s="382"/>
      <c r="H9" s="374" t="s">
        <v>142</v>
      </c>
      <c r="I9" s="269"/>
      <c r="J9" s="269"/>
      <c r="K9" s="270"/>
      <c r="L9" s="298"/>
      <c r="M9" s="299"/>
      <c r="N9" s="299"/>
      <c r="O9" s="299"/>
      <c r="P9" s="299"/>
      <c r="Q9" s="299"/>
      <c r="R9" s="299"/>
      <c r="S9" s="299"/>
      <c r="T9" s="299"/>
      <c r="U9" s="299"/>
      <c r="V9" s="299"/>
      <c r="W9" s="299"/>
      <c r="X9" s="299"/>
      <c r="Y9" s="339"/>
      <c r="Z9" s="371"/>
      <c r="AA9" s="372"/>
      <c r="AB9" s="373"/>
      <c r="AC9" s="298"/>
      <c r="AD9" s="299"/>
      <c r="AE9" s="299"/>
      <c r="AF9" s="299"/>
      <c r="AG9" s="339"/>
      <c r="AH9" s="384"/>
      <c r="AI9" s="385"/>
      <c r="AJ9" s="385"/>
      <c r="AK9" s="385"/>
      <c r="AL9" s="385"/>
      <c r="AM9" s="386"/>
      <c r="CA9" t="s">
        <v>4</v>
      </c>
      <c r="CB9" s="6">
        <v>375</v>
      </c>
      <c r="CC9" t="s">
        <v>58</v>
      </c>
      <c r="CD9"/>
      <c r="CE9" s="6">
        <v>200</v>
      </c>
      <c r="CF9" t="s">
        <v>58</v>
      </c>
    </row>
    <row r="10" spans="1:84" s="4" customFormat="1" ht="20.25" customHeight="1">
      <c r="A10" s="335" t="s">
        <v>121</v>
      </c>
      <c r="B10" s="336"/>
      <c r="C10" s="336"/>
      <c r="D10" s="336"/>
      <c r="E10" s="336"/>
      <c r="F10" s="336"/>
      <c r="G10" s="336"/>
      <c r="H10" s="362"/>
      <c r="I10" s="363"/>
      <c r="J10" s="363"/>
      <c r="K10" s="363"/>
      <c r="L10" s="363"/>
      <c r="M10" s="363"/>
      <c r="N10" s="363"/>
      <c r="O10" s="363"/>
      <c r="P10" s="363"/>
      <c r="Q10" s="364"/>
      <c r="R10" s="359" t="s">
        <v>122</v>
      </c>
      <c r="S10" s="360"/>
      <c r="T10" s="360"/>
      <c r="U10" s="360"/>
      <c r="V10" s="360"/>
      <c r="W10" s="361"/>
      <c r="X10" s="337"/>
      <c r="Y10" s="338"/>
      <c r="Z10" s="349" t="s">
        <v>57</v>
      </c>
      <c r="AA10" s="350"/>
      <c r="AB10" s="351"/>
      <c r="AC10" s="345"/>
      <c r="AD10" s="345"/>
      <c r="AE10" s="324" t="s">
        <v>42</v>
      </c>
      <c r="AF10" s="325"/>
      <c r="AG10" s="346" t="s">
        <v>91</v>
      </c>
      <c r="AH10" s="347"/>
      <c r="AI10" s="348"/>
      <c r="AJ10" s="345"/>
      <c r="AK10" s="345"/>
      <c r="AL10" s="324" t="s">
        <v>42</v>
      </c>
      <c r="AM10" s="325"/>
      <c r="AP10" s="340"/>
      <c r="AQ10" s="340"/>
      <c r="AR10" s="340"/>
      <c r="AS10" s="340"/>
      <c r="AT10" s="340"/>
      <c r="AU10" s="340"/>
      <c r="CA10" t="s">
        <v>28</v>
      </c>
      <c r="CB10" s="6">
        <v>939</v>
      </c>
      <c r="CC10" t="s">
        <v>58</v>
      </c>
      <c r="CD10"/>
      <c r="CE10" s="6">
        <v>200</v>
      </c>
      <c r="CF10" t="s">
        <v>58</v>
      </c>
    </row>
    <row r="11" spans="1:84" s="4" customFormat="1" ht="18" customHeight="1">
      <c r="A11" s="352" t="s">
        <v>22</v>
      </c>
      <c r="B11" s="305"/>
      <c r="C11" s="305"/>
      <c r="D11" s="305"/>
      <c r="E11" s="305"/>
      <c r="F11" s="305"/>
      <c r="G11" s="305"/>
      <c r="H11" s="306"/>
      <c r="I11" s="9"/>
      <c r="J11" s="39" t="s">
        <v>50</v>
      </c>
      <c r="K11" s="40"/>
      <c r="L11" s="41"/>
      <c r="M11" s="41"/>
      <c r="N11" s="41"/>
      <c r="O11" s="41"/>
      <c r="P11" s="41"/>
      <c r="Q11" s="41"/>
      <c r="R11" s="41"/>
      <c r="S11" s="41"/>
      <c r="T11" s="41"/>
      <c r="U11" s="41"/>
      <c r="V11" s="41"/>
      <c r="W11" s="41"/>
      <c r="X11" s="41"/>
      <c r="Y11" s="9"/>
      <c r="Z11" s="39" t="s">
        <v>65</v>
      </c>
      <c r="AA11" s="40"/>
      <c r="AB11" s="41"/>
      <c r="AC11" s="41"/>
      <c r="AD11" s="41"/>
      <c r="AE11" s="41"/>
      <c r="AF11" s="41"/>
      <c r="AG11" s="41"/>
      <c r="AH11" s="41"/>
      <c r="AI11" s="41"/>
      <c r="AJ11" s="41"/>
      <c r="AK11" s="41"/>
      <c r="AL11" s="41"/>
      <c r="AM11" s="45"/>
      <c r="CA11" t="s">
        <v>29</v>
      </c>
      <c r="CB11" s="6">
        <v>1181</v>
      </c>
      <c r="CC11" t="s">
        <v>58</v>
      </c>
      <c r="CD11"/>
      <c r="CE11" s="6">
        <v>200</v>
      </c>
      <c r="CF11" t="s">
        <v>58</v>
      </c>
    </row>
    <row r="12" spans="1:84" s="4" customFormat="1" ht="18" customHeight="1">
      <c r="A12" s="353"/>
      <c r="B12" s="308"/>
      <c r="C12" s="308"/>
      <c r="D12" s="308"/>
      <c r="E12" s="308"/>
      <c r="F12" s="308"/>
      <c r="G12" s="308"/>
      <c r="H12" s="309"/>
      <c r="I12" s="13"/>
      <c r="J12" s="42" t="s">
        <v>69</v>
      </c>
      <c r="K12" s="43"/>
      <c r="L12" s="44"/>
      <c r="M12" s="44"/>
      <c r="N12" s="44"/>
      <c r="O12" s="44"/>
      <c r="P12" s="44"/>
      <c r="Q12" s="44"/>
      <c r="R12" s="44"/>
      <c r="S12" s="44"/>
      <c r="T12" s="44"/>
      <c r="U12" s="43"/>
      <c r="V12" s="44"/>
      <c r="W12" s="44"/>
      <c r="X12" s="44"/>
      <c r="Y12" s="8"/>
      <c r="Z12" s="46" t="s">
        <v>68</v>
      </c>
      <c r="AA12" s="43"/>
      <c r="AB12" s="44"/>
      <c r="AC12" s="44"/>
      <c r="AD12" s="44"/>
      <c r="AE12" s="44"/>
      <c r="AF12" s="44"/>
      <c r="AG12" s="44"/>
      <c r="AH12" s="44"/>
      <c r="AI12" s="44"/>
      <c r="AJ12" s="44"/>
      <c r="AK12" s="44"/>
      <c r="AL12" s="44"/>
      <c r="AM12" s="47"/>
      <c r="CA12" t="s">
        <v>30</v>
      </c>
      <c r="CB12" s="6">
        <v>1885</v>
      </c>
      <c r="CC12" t="s">
        <v>58</v>
      </c>
      <c r="CD12"/>
      <c r="CE12" s="6">
        <v>200</v>
      </c>
      <c r="CF12" t="s">
        <v>58</v>
      </c>
    </row>
    <row r="13" spans="1:84" s="4" customFormat="1" ht="6" customHeight="1">
      <c r="A13" s="151"/>
      <c r="B13" s="151"/>
      <c r="C13" s="151"/>
      <c r="D13" s="151"/>
      <c r="E13" s="151"/>
      <c r="F13" s="151"/>
      <c r="G13" s="151"/>
      <c r="H13" s="151"/>
      <c r="I13" s="40"/>
      <c r="J13" s="39"/>
      <c r="K13" s="40"/>
      <c r="L13" s="41"/>
      <c r="M13" s="41"/>
      <c r="N13" s="41"/>
      <c r="O13" s="41"/>
      <c r="P13" s="41"/>
      <c r="Q13" s="41"/>
      <c r="R13" s="41"/>
      <c r="S13" s="41"/>
      <c r="T13" s="41"/>
      <c r="U13" s="40"/>
      <c r="V13" s="41"/>
      <c r="W13" s="41"/>
      <c r="X13" s="41"/>
      <c r="Y13" s="39"/>
      <c r="Z13" s="152"/>
      <c r="AA13" s="40"/>
      <c r="AB13" s="41"/>
      <c r="AC13" s="41"/>
      <c r="AD13" s="41"/>
      <c r="AE13" s="41"/>
      <c r="AF13" s="41"/>
      <c r="AG13" s="41"/>
      <c r="AH13" s="41"/>
      <c r="AI13" s="41"/>
      <c r="AJ13" s="41"/>
      <c r="AK13" s="41"/>
      <c r="AL13" s="41"/>
      <c r="AM13" s="41"/>
      <c r="CA13" t="s">
        <v>24</v>
      </c>
      <c r="CB13" s="6">
        <f>CD13*個票15!$AC$10</f>
        <v>0</v>
      </c>
      <c r="CC13" t="s">
        <v>59</v>
      </c>
      <c r="CD13">
        <v>44</v>
      </c>
      <c r="CE13" s="6">
        <v>200</v>
      </c>
      <c r="CF13" t="s">
        <v>58</v>
      </c>
    </row>
    <row r="14" spans="1:84" s="4" customFormat="1" hidden="1">
      <c r="A14" s="314"/>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4"/>
      <c r="CA14" t="s">
        <v>21</v>
      </c>
      <c r="CB14" s="6">
        <f>CD14*個票15!$AC$10</f>
        <v>0</v>
      </c>
      <c r="CC14" t="s">
        <v>59</v>
      </c>
      <c r="CD14">
        <v>44</v>
      </c>
      <c r="CE14" s="6">
        <v>200</v>
      </c>
      <c r="CF14" t="s">
        <v>58</v>
      </c>
    </row>
    <row r="15" spans="1:84" s="4" customFormat="1" ht="3" hidden="1" customHeight="1">
      <c r="A15" s="53"/>
      <c r="B15" s="53"/>
      <c r="C15" s="53"/>
      <c r="D15" s="53"/>
      <c r="E15" s="53"/>
      <c r="F15" s="53"/>
      <c r="G15" s="53"/>
      <c r="H15" s="53"/>
      <c r="I15" s="50"/>
      <c r="J15" s="54"/>
      <c r="K15" s="49"/>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CA15" t="s">
        <v>5</v>
      </c>
      <c r="CB15" s="6">
        <v>534</v>
      </c>
      <c r="CC15" t="s">
        <v>58</v>
      </c>
      <c r="CD15"/>
      <c r="CE15" s="6">
        <v>200</v>
      </c>
      <c r="CF15" t="s">
        <v>58</v>
      </c>
    </row>
    <row r="16" spans="1:84" s="4" customFormat="1" ht="18" hidden="1" customHeight="1">
      <c r="A16" s="153"/>
      <c r="B16" s="169"/>
      <c r="C16" s="169"/>
      <c r="D16" s="169"/>
      <c r="E16" s="169"/>
      <c r="F16" s="169"/>
      <c r="G16" s="169"/>
      <c r="H16" s="169"/>
      <c r="I16" s="169"/>
      <c r="J16" s="169"/>
      <c r="K16" s="169"/>
      <c r="L16" s="169"/>
      <c r="M16" s="169"/>
      <c r="N16" s="169"/>
      <c r="O16" s="169"/>
      <c r="P16" s="169"/>
      <c r="Q16" s="169"/>
      <c r="R16" s="169"/>
      <c r="S16" s="169"/>
      <c r="T16" s="201"/>
      <c r="U16" s="201"/>
      <c r="V16" s="201"/>
      <c r="W16" s="201"/>
      <c r="X16" s="314"/>
      <c r="Y16" s="314"/>
      <c r="Z16" s="314"/>
      <c r="AA16" s="328"/>
      <c r="AB16" s="328"/>
      <c r="AC16" s="328"/>
      <c r="AD16" s="328"/>
      <c r="AE16" s="328"/>
      <c r="AF16" s="328"/>
      <c r="AG16" s="328"/>
      <c r="AH16" s="328"/>
      <c r="AI16" s="328"/>
      <c r="AJ16" s="328"/>
      <c r="AK16" s="328"/>
      <c r="AL16" s="328"/>
      <c r="AM16" s="328"/>
      <c r="CA16" t="s">
        <v>6</v>
      </c>
      <c r="CB16" s="6">
        <v>564</v>
      </c>
      <c r="CC16" t="s">
        <v>58</v>
      </c>
      <c r="CD16"/>
      <c r="CE16" s="6">
        <v>200</v>
      </c>
      <c r="CF16" t="s">
        <v>58</v>
      </c>
    </row>
    <row r="17" spans="1:84" s="4" customFormat="1" ht="18" hidden="1" customHeight="1">
      <c r="A17" s="153"/>
      <c r="B17" s="169"/>
      <c r="C17" s="169"/>
      <c r="D17" s="169"/>
      <c r="E17" s="169"/>
      <c r="F17" s="169"/>
      <c r="G17" s="169"/>
      <c r="H17" s="169"/>
      <c r="I17" s="169"/>
      <c r="J17" s="169"/>
      <c r="K17" s="169"/>
      <c r="L17" s="169"/>
      <c r="M17" s="169"/>
      <c r="N17" s="169"/>
      <c r="O17" s="169"/>
      <c r="P17" s="169"/>
      <c r="Q17" s="169"/>
      <c r="R17" s="169"/>
      <c r="S17" s="169"/>
      <c r="T17" s="155"/>
      <c r="U17" s="155"/>
      <c r="V17" s="155"/>
      <c r="W17" s="155"/>
      <c r="X17" s="314"/>
      <c r="Y17" s="314"/>
      <c r="Z17" s="314"/>
      <c r="AA17" s="328"/>
      <c r="AB17" s="328"/>
      <c r="AC17" s="328"/>
      <c r="AD17" s="328"/>
      <c r="AE17" s="328"/>
      <c r="AF17" s="328"/>
      <c r="AG17" s="328"/>
      <c r="AH17" s="328"/>
      <c r="AI17" s="328"/>
      <c r="AJ17" s="328"/>
      <c r="AK17" s="328"/>
      <c r="AL17" s="328"/>
      <c r="AM17" s="328"/>
      <c r="CA17" t="s">
        <v>7</v>
      </c>
      <c r="CB17" s="6">
        <v>518</v>
      </c>
      <c r="CC17" t="s">
        <v>58</v>
      </c>
      <c r="CD17"/>
      <c r="CE17" s="6">
        <v>200</v>
      </c>
      <c r="CF17" t="s">
        <v>58</v>
      </c>
    </row>
    <row r="18" spans="1:84" s="4" customFormat="1" ht="6" customHeight="1">
      <c r="A18" s="53"/>
      <c r="B18" s="53"/>
      <c r="C18" s="53"/>
      <c r="D18" s="53"/>
      <c r="E18" s="53"/>
      <c r="F18" s="53"/>
      <c r="G18" s="53"/>
      <c r="H18" s="53"/>
      <c r="I18" s="50"/>
      <c r="J18" s="54"/>
      <c r="K18" s="49"/>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CA18" t="s">
        <v>8</v>
      </c>
      <c r="CB18" s="6">
        <v>227</v>
      </c>
      <c r="CC18" t="s">
        <v>58</v>
      </c>
      <c r="CD18"/>
      <c r="CE18" s="6">
        <v>200</v>
      </c>
      <c r="CF18" t="s">
        <v>58</v>
      </c>
    </row>
    <row r="19" spans="1:84" s="4" customFormat="1">
      <c r="A19" s="356" t="s">
        <v>134</v>
      </c>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8"/>
      <c r="CA19" t="s">
        <v>9</v>
      </c>
      <c r="CB19" s="6">
        <v>508</v>
      </c>
      <c r="CC19" t="s">
        <v>58</v>
      </c>
      <c r="CD19"/>
      <c r="CE19" s="6">
        <v>200</v>
      </c>
      <c r="CF19" t="s">
        <v>58</v>
      </c>
    </row>
    <row r="20" spans="1:84" s="4" customFormat="1" ht="3" customHeight="1" thickBot="1">
      <c r="A20" s="53"/>
      <c r="B20" s="53"/>
      <c r="C20" s="53"/>
      <c r="D20" s="53"/>
      <c r="E20" s="53"/>
      <c r="F20" s="53"/>
      <c r="G20" s="53"/>
      <c r="H20" s="53"/>
      <c r="I20" s="50"/>
      <c r="J20" s="54"/>
      <c r="K20" s="49"/>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CA20" t="s">
        <v>10</v>
      </c>
      <c r="CB20" s="6">
        <v>204</v>
      </c>
      <c r="CC20" t="s">
        <v>58</v>
      </c>
      <c r="CD20"/>
      <c r="CE20" s="6">
        <v>200</v>
      </c>
      <c r="CF20" t="s">
        <v>58</v>
      </c>
    </row>
    <row r="21" spans="1:84" s="4" customFormat="1" ht="19.5" customHeight="1" thickBot="1">
      <c r="A21" s="55" t="s">
        <v>49</v>
      </c>
      <c r="B21" s="53"/>
      <c r="C21" s="53"/>
      <c r="D21" s="53"/>
      <c r="E21" s="53"/>
      <c r="F21" s="53"/>
      <c r="G21" s="53"/>
      <c r="H21" s="53"/>
      <c r="I21" s="111"/>
      <c r="J21" s="54"/>
      <c r="K21" s="49"/>
      <c r="L21" s="51"/>
      <c r="M21" s="51"/>
      <c r="N21" s="51"/>
      <c r="O21" s="51"/>
      <c r="P21" s="51"/>
      <c r="Q21" s="51"/>
      <c r="R21" s="51"/>
      <c r="S21" s="51"/>
      <c r="T21" s="51"/>
      <c r="U21" s="51"/>
      <c r="V21" s="51"/>
      <c r="W21" s="51"/>
      <c r="X21" s="51"/>
      <c r="Y21" s="51"/>
      <c r="Z21" s="51"/>
      <c r="AA21" s="51"/>
      <c r="AB21" s="51"/>
      <c r="AC21" s="51"/>
      <c r="AD21" s="51"/>
      <c r="AE21" s="261" t="s">
        <v>154</v>
      </c>
      <c r="AF21" s="262"/>
      <c r="AG21" s="262"/>
      <c r="AH21" s="263"/>
      <c r="AI21" s="322">
        <f>(20*M22+5*V22)*10+AE22</f>
        <v>0</v>
      </c>
      <c r="AJ21" s="323"/>
      <c r="AK21" s="323"/>
      <c r="AL21" s="320" t="s">
        <v>39</v>
      </c>
      <c r="AM21" s="321"/>
      <c r="CA21" t="s">
        <v>11</v>
      </c>
      <c r="CB21" s="6">
        <v>148</v>
      </c>
      <c r="CC21" t="s">
        <v>58</v>
      </c>
      <c r="CD21"/>
      <c r="CE21" s="6">
        <v>200</v>
      </c>
      <c r="CF21" t="s">
        <v>58</v>
      </c>
    </row>
    <row r="22" spans="1:84" s="4" customFormat="1" ht="19.5" customHeight="1">
      <c r="A22" s="202" t="s">
        <v>54</v>
      </c>
      <c r="B22" s="21"/>
      <c r="C22" s="22"/>
      <c r="D22" s="22"/>
      <c r="E22" s="22"/>
      <c r="F22" s="22"/>
      <c r="G22" s="23"/>
      <c r="H22" s="341" t="s">
        <v>55</v>
      </c>
      <c r="I22" s="342"/>
      <c r="J22" s="342"/>
      <c r="K22" s="342"/>
      <c r="L22" s="343"/>
      <c r="M22" s="344"/>
      <c r="N22" s="344"/>
      <c r="O22" s="344"/>
      <c r="P22" s="16" t="s">
        <v>42</v>
      </c>
      <c r="Q22" s="295" t="s">
        <v>139</v>
      </c>
      <c r="R22" s="296"/>
      <c r="S22" s="296"/>
      <c r="T22" s="296"/>
      <c r="U22" s="297"/>
      <c r="V22" s="344"/>
      <c r="W22" s="344"/>
      <c r="X22" s="344"/>
      <c r="Y22" s="63" t="s">
        <v>42</v>
      </c>
      <c r="Z22" s="196" t="s">
        <v>101</v>
      </c>
      <c r="AA22" s="197"/>
      <c r="AB22" s="197"/>
      <c r="AC22" s="197"/>
      <c r="AD22" s="198"/>
      <c r="AE22" s="392"/>
      <c r="AF22" s="393"/>
      <c r="AG22" s="393"/>
      <c r="AH22" s="114" t="s">
        <v>102</v>
      </c>
      <c r="AI22" s="114"/>
      <c r="AJ22" s="112"/>
      <c r="AK22" s="44"/>
      <c r="AL22" s="44"/>
      <c r="AM22" s="47"/>
      <c r="AO22" s="4">
        <f>IF(M22=0,,"有")</f>
        <v>0</v>
      </c>
      <c r="CA22" t="s">
        <v>12</v>
      </c>
      <c r="CB22" s="6">
        <v>148</v>
      </c>
      <c r="CC22" t="s">
        <v>58</v>
      </c>
      <c r="CD22"/>
      <c r="CE22" s="6">
        <v>200</v>
      </c>
      <c r="CF22" t="s">
        <v>58</v>
      </c>
    </row>
    <row r="23" spans="1:84" s="4" customFormat="1" ht="6" customHeight="1" thickBot="1">
      <c r="A23" s="53"/>
      <c r="B23" s="53"/>
      <c r="C23" s="53"/>
      <c r="D23" s="53"/>
      <c r="E23" s="53"/>
      <c r="F23" s="53"/>
      <c r="G23" s="53"/>
      <c r="H23" s="53"/>
      <c r="I23" s="50"/>
      <c r="J23" s="54"/>
      <c r="K23" s="49"/>
      <c r="L23" s="51"/>
      <c r="M23" s="51"/>
      <c r="N23" s="51"/>
      <c r="O23" s="51"/>
      <c r="P23" s="51"/>
      <c r="Q23" s="51"/>
      <c r="R23" s="51"/>
      <c r="S23" s="51"/>
      <c r="T23" s="51"/>
      <c r="U23" s="51"/>
      <c r="V23" s="51"/>
      <c r="W23" s="51"/>
      <c r="X23" s="199"/>
      <c r="Y23" s="199"/>
      <c r="Z23" s="199"/>
      <c r="AA23" s="199"/>
      <c r="AB23" s="199"/>
      <c r="AC23" s="199"/>
      <c r="AD23" s="41"/>
      <c r="AE23" s="51"/>
      <c r="AF23" s="51"/>
      <c r="AG23" s="51"/>
      <c r="AH23" s="51"/>
      <c r="AI23" s="51"/>
      <c r="AJ23" s="51"/>
      <c r="AK23" s="51"/>
      <c r="AL23" s="51"/>
      <c r="AM23" s="51"/>
      <c r="CA23" s="12" t="s">
        <v>47</v>
      </c>
      <c r="CB23" s="6">
        <v>33</v>
      </c>
      <c r="CC23" t="s">
        <v>58</v>
      </c>
      <c r="CD23"/>
      <c r="CE23" s="6">
        <v>200</v>
      </c>
      <c r="CF23" t="s">
        <v>58</v>
      </c>
    </row>
    <row r="24" spans="1:84" ht="19.5" customHeight="1" thickBot="1">
      <c r="A24" s="56" t="s">
        <v>64</v>
      </c>
      <c r="B24" s="53"/>
      <c r="C24" s="168"/>
      <c r="D24" s="53"/>
      <c r="E24" s="57"/>
      <c r="F24" s="53"/>
      <c r="G24" s="53"/>
      <c r="H24" s="53"/>
      <c r="I24" s="53"/>
      <c r="J24" s="58"/>
      <c r="K24" s="58"/>
      <c r="L24" s="58"/>
      <c r="M24" s="58"/>
      <c r="N24" s="58"/>
      <c r="O24" s="59"/>
      <c r="P24" s="60"/>
      <c r="Q24" s="61"/>
      <c r="R24" s="61"/>
      <c r="S24" s="58"/>
      <c r="T24" s="54"/>
      <c r="U24" s="58"/>
      <c r="V24" s="58"/>
      <c r="W24" s="168"/>
      <c r="X24" s="264" t="s">
        <v>90</v>
      </c>
      <c r="Y24" s="265"/>
      <c r="Z24" s="265"/>
      <c r="AA24" s="265"/>
      <c r="AB24" s="265"/>
      <c r="AC24" s="266"/>
      <c r="AD24" s="261" t="s">
        <v>155</v>
      </c>
      <c r="AE24" s="262"/>
      <c r="AF24" s="262"/>
      <c r="AG24" s="262"/>
      <c r="AH24" s="263"/>
      <c r="AI24" s="354">
        <f>MIN(X25,ROUNDDOWN(H37/1000,0))</f>
        <v>0</v>
      </c>
      <c r="AJ24" s="355"/>
      <c r="AK24" s="355"/>
      <c r="AL24" s="320" t="s">
        <v>39</v>
      </c>
      <c r="AM24" s="321"/>
      <c r="CA24" t="s">
        <v>13</v>
      </c>
      <c r="CB24" s="6">
        <v>475</v>
      </c>
      <c r="CC24" t="s">
        <v>58</v>
      </c>
      <c r="CD24"/>
      <c r="CE24" s="6">
        <v>200</v>
      </c>
      <c r="CF24" t="s">
        <v>58</v>
      </c>
    </row>
    <row r="25" spans="1:84" ht="13.8" thickBot="1">
      <c r="A25" s="56"/>
      <c r="B25" s="53"/>
      <c r="C25" s="168"/>
      <c r="D25" s="53"/>
      <c r="E25" s="57"/>
      <c r="F25" s="53"/>
      <c r="G25" s="53"/>
      <c r="H25" s="53"/>
      <c r="I25" s="53"/>
      <c r="J25" s="58"/>
      <c r="K25" s="58"/>
      <c r="L25" s="58"/>
      <c r="M25" s="58"/>
      <c r="N25" s="58"/>
      <c r="O25" s="59"/>
      <c r="P25" s="60"/>
      <c r="Q25" s="61"/>
      <c r="R25" s="61"/>
      <c r="S25" s="58"/>
      <c r="T25" s="54"/>
      <c r="U25" s="58"/>
      <c r="V25" s="58"/>
      <c r="W25" s="62"/>
      <c r="X25" s="271" t="str">
        <f>IFERROR(VLOOKUP(H10,個票15!CA5:CB39,2,FALSE),"")</f>
        <v/>
      </c>
      <c r="Y25" s="272"/>
      <c r="Z25" s="272"/>
      <c r="AA25" s="272"/>
      <c r="AB25" s="267" t="s">
        <v>39</v>
      </c>
      <c r="AC25" s="268"/>
      <c r="AD25" s="162"/>
      <c r="AE25" s="163"/>
      <c r="AF25" s="163"/>
      <c r="AG25" s="163"/>
      <c r="AH25" s="164"/>
      <c r="AI25" s="394"/>
      <c r="AJ25" s="394"/>
      <c r="AK25" s="394"/>
      <c r="AL25" s="387"/>
      <c r="AM25" s="388"/>
      <c r="AV25" s="4"/>
      <c r="AX25" s="134" t="str">
        <f>IF(X25&gt;=AI26,"○","！（補助上限額を超過しています）")</f>
        <v>○</v>
      </c>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6"/>
      <c r="CA25" t="s">
        <v>14</v>
      </c>
      <c r="CB25" s="6">
        <v>638</v>
      </c>
      <c r="CC25" t="s">
        <v>58</v>
      </c>
      <c r="CD25"/>
      <c r="CE25" s="6">
        <v>200</v>
      </c>
      <c r="CF25" t="s">
        <v>58</v>
      </c>
    </row>
    <row r="26" spans="1:84" ht="15" customHeight="1">
      <c r="A26" s="168" t="s">
        <v>79</v>
      </c>
      <c r="B26" s="53"/>
      <c r="C26" s="168"/>
      <c r="D26" s="53"/>
      <c r="E26" s="57"/>
      <c r="F26" s="53"/>
      <c r="G26" s="53"/>
      <c r="H26" s="53"/>
      <c r="I26" s="53"/>
      <c r="J26" s="58"/>
      <c r="K26" s="58"/>
      <c r="L26" s="58"/>
      <c r="M26" s="58"/>
      <c r="N26" s="58"/>
      <c r="O26" s="59"/>
      <c r="P26" s="60"/>
      <c r="Q26" s="61"/>
      <c r="R26" s="61"/>
      <c r="S26" s="58"/>
      <c r="T26" s="54"/>
      <c r="U26" s="58"/>
      <c r="V26" s="58"/>
      <c r="W26" s="62"/>
      <c r="X26" s="273"/>
      <c r="Y26" s="274"/>
      <c r="Z26" s="274"/>
      <c r="AA26" s="274"/>
      <c r="AB26" s="269"/>
      <c r="AC26" s="270"/>
      <c r="AD26" s="165"/>
      <c r="AE26" s="166"/>
      <c r="AF26" s="166"/>
      <c r="AG26" s="166"/>
      <c r="AH26" s="167"/>
      <c r="AI26" s="389">
        <f>SUM(AI24:AK25)</f>
        <v>0</v>
      </c>
      <c r="AJ26" s="389"/>
      <c r="AK26" s="389"/>
      <c r="AL26" s="390"/>
      <c r="AM26" s="391"/>
      <c r="CA26" t="s">
        <v>15</v>
      </c>
      <c r="CB26" s="6">
        <f>CD26*個票15!$AC$10</f>
        <v>0</v>
      </c>
      <c r="CC26" t="s">
        <v>59</v>
      </c>
      <c r="CD26" s="6">
        <v>38</v>
      </c>
      <c r="CE26" s="6" t="s">
        <v>61</v>
      </c>
      <c r="CF26" s="6"/>
    </row>
    <row r="27" spans="1:84" ht="15" customHeight="1">
      <c r="A27" s="281" t="s">
        <v>80</v>
      </c>
      <c r="B27" s="282"/>
      <c r="C27" s="282"/>
      <c r="D27" s="282"/>
      <c r="E27" s="282"/>
      <c r="F27" s="282"/>
      <c r="G27" s="283"/>
      <c r="H27" s="282" t="s">
        <v>158</v>
      </c>
      <c r="I27" s="282"/>
      <c r="J27" s="282"/>
      <c r="K27" s="282"/>
      <c r="L27" s="282"/>
      <c r="M27" s="281" t="s">
        <v>23</v>
      </c>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CA27" t="s">
        <v>16</v>
      </c>
      <c r="CB27" s="6">
        <f>CD27*個票15!$AC$10</f>
        <v>0</v>
      </c>
      <c r="CC27" t="s">
        <v>59</v>
      </c>
      <c r="CD27" s="6">
        <v>40</v>
      </c>
      <c r="CE27" s="6" t="s">
        <v>61</v>
      </c>
      <c r="CF27" s="6"/>
    </row>
    <row r="28" spans="1:84" ht="15" customHeight="1">
      <c r="A28" s="106" t="s">
        <v>81</v>
      </c>
      <c r="B28" s="107"/>
      <c r="C28" s="107"/>
      <c r="D28" s="107"/>
      <c r="E28" s="108"/>
      <c r="F28" s="108"/>
      <c r="G28" s="109"/>
      <c r="H28" s="294"/>
      <c r="I28" s="294"/>
      <c r="J28" s="294"/>
      <c r="K28" s="294"/>
      <c r="L28" s="294"/>
      <c r="M28" s="284"/>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6"/>
      <c r="CA28" t="s">
        <v>17</v>
      </c>
      <c r="CB28" s="6">
        <f>CD28*個票15!$AC$10</f>
        <v>0</v>
      </c>
      <c r="CC28" t="s">
        <v>59</v>
      </c>
      <c r="CD28" s="6">
        <v>38</v>
      </c>
      <c r="CE28" s="6" t="s">
        <v>61</v>
      </c>
      <c r="CF28" s="6"/>
    </row>
    <row r="29" spans="1:84" ht="15" customHeight="1">
      <c r="A29" s="64" t="s">
        <v>82</v>
      </c>
      <c r="B29" s="65"/>
      <c r="C29" s="65"/>
      <c r="D29" s="65"/>
      <c r="E29" s="66"/>
      <c r="F29" s="66"/>
      <c r="G29" s="67"/>
      <c r="H29" s="293"/>
      <c r="I29" s="293"/>
      <c r="J29" s="293"/>
      <c r="K29" s="293"/>
      <c r="L29" s="293"/>
      <c r="M29" s="287"/>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9"/>
      <c r="CA29" t="s">
        <v>18</v>
      </c>
      <c r="CB29" s="6">
        <f>CD29*個票15!$AC$10</f>
        <v>0</v>
      </c>
      <c r="CC29" t="s">
        <v>59</v>
      </c>
      <c r="CD29" s="6">
        <v>48</v>
      </c>
      <c r="CE29" s="6" t="s">
        <v>61</v>
      </c>
      <c r="CF29" s="6"/>
    </row>
    <row r="30" spans="1:84" ht="15" customHeight="1">
      <c r="A30" s="64" t="s">
        <v>83</v>
      </c>
      <c r="B30" s="65"/>
      <c r="C30" s="65"/>
      <c r="D30" s="65"/>
      <c r="E30" s="66"/>
      <c r="F30" s="66"/>
      <c r="G30" s="67"/>
      <c r="H30" s="293"/>
      <c r="I30" s="293"/>
      <c r="J30" s="293"/>
      <c r="K30" s="293"/>
      <c r="L30" s="293"/>
      <c r="M30" s="287"/>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9"/>
      <c r="CA30" t="s">
        <v>19</v>
      </c>
      <c r="CB30" s="6">
        <f>CD30*個票15!$AC$10</f>
        <v>0</v>
      </c>
      <c r="CC30" t="s">
        <v>59</v>
      </c>
      <c r="CD30" s="6">
        <v>43</v>
      </c>
      <c r="CE30" s="6" t="s">
        <v>61</v>
      </c>
      <c r="CF30" s="6"/>
    </row>
    <row r="31" spans="1:84" ht="15" customHeight="1">
      <c r="A31" s="64" t="s">
        <v>84</v>
      </c>
      <c r="B31" s="65"/>
      <c r="C31" s="65"/>
      <c r="D31" s="65"/>
      <c r="E31" s="66"/>
      <c r="F31" s="66"/>
      <c r="G31" s="67"/>
      <c r="H31" s="293"/>
      <c r="I31" s="293"/>
      <c r="J31" s="293"/>
      <c r="K31" s="293"/>
      <c r="L31" s="293"/>
      <c r="M31" s="287"/>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9"/>
      <c r="CA31" t="s">
        <v>20</v>
      </c>
      <c r="CB31" s="6">
        <f>CD31*個票15!$AC$10</f>
        <v>0</v>
      </c>
      <c r="CC31" t="s">
        <v>59</v>
      </c>
      <c r="CD31" s="6">
        <v>36</v>
      </c>
      <c r="CE31" s="6" t="s">
        <v>61</v>
      </c>
      <c r="CF31" s="6"/>
    </row>
    <row r="32" spans="1:84" ht="15" customHeight="1">
      <c r="A32" s="64" t="s">
        <v>85</v>
      </c>
      <c r="B32" s="65"/>
      <c r="C32" s="65"/>
      <c r="D32" s="65"/>
      <c r="E32" s="66"/>
      <c r="F32" s="66"/>
      <c r="G32" s="67"/>
      <c r="H32" s="293"/>
      <c r="I32" s="293"/>
      <c r="J32" s="293"/>
      <c r="K32" s="293"/>
      <c r="L32" s="293"/>
      <c r="M32" s="287"/>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9"/>
      <c r="CA32" t="s">
        <v>31</v>
      </c>
      <c r="CB32" s="6">
        <f>CD32*個票15!$AC$10</f>
        <v>0</v>
      </c>
      <c r="CC32" t="s">
        <v>59</v>
      </c>
      <c r="CD32" s="6">
        <v>37</v>
      </c>
      <c r="CE32" s="6" t="s">
        <v>61</v>
      </c>
      <c r="CF32" s="6"/>
    </row>
    <row r="33" spans="1:84" ht="15" customHeight="1">
      <c r="A33" s="64" t="s">
        <v>86</v>
      </c>
      <c r="B33" s="65"/>
      <c r="C33" s="65"/>
      <c r="D33" s="65"/>
      <c r="E33" s="66"/>
      <c r="F33" s="66"/>
      <c r="G33" s="67"/>
      <c r="H33" s="293"/>
      <c r="I33" s="293"/>
      <c r="J33" s="293"/>
      <c r="K33" s="293"/>
      <c r="L33" s="293"/>
      <c r="M33" s="287"/>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9"/>
      <c r="AV33" s="4"/>
      <c r="CA33" t="s">
        <v>32</v>
      </c>
      <c r="CB33" s="6">
        <f>CD33*個票15!$AC$10</f>
        <v>0</v>
      </c>
      <c r="CC33" t="s">
        <v>59</v>
      </c>
      <c r="CD33" s="6">
        <v>35</v>
      </c>
      <c r="CE33" s="6" t="s">
        <v>61</v>
      </c>
      <c r="CF33" s="6"/>
    </row>
    <row r="34" spans="1:84" ht="15" customHeight="1">
      <c r="A34" s="64" t="s">
        <v>87</v>
      </c>
      <c r="B34" s="65"/>
      <c r="C34" s="65"/>
      <c r="D34" s="65"/>
      <c r="E34" s="66"/>
      <c r="F34" s="66"/>
      <c r="G34" s="67"/>
      <c r="H34" s="293"/>
      <c r="I34" s="293"/>
      <c r="J34" s="293"/>
      <c r="K34" s="293"/>
      <c r="L34" s="293"/>
      <c r="M34" s="287"/>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9"/>
      <c r="CA34" t="s">
        <v>33</v>
      </c>
      <c r="CB34" s="6">
        <f>CD34*個票15!$AC$10</f>
        <v>0</v>
      </c>
      <c r="CC34" t="s">
        <v>59</v>
      </c>
      <c r="CD34" s="6">
        <v>37</v>
      </c>
      <c r="CE34" s="6" t="s">
        <v>61</v>
      </c>
      <c r="CF34" s="6"/>
    </row>
    <row r="35" spans="1:84" ht="15" customHeight="1">
      <c r="A35" s="64" t="s">
        <v>88</v>
      </c>
      <c r="B35" s="68"/>
      <c r="C35" s="68"/>
      <c r="D35" s="68"/>
      <c r="E35" s="68"/>
      <c r="F35" s="68"/>
      <c r="G35" s="69"/>
      <c r="H35" s="293"/>
      <c r="I35" s="293"/>
      <c r="J35" s="293"/>
      <c r="K35" s="293"/>
      <c r="L35" s="293"/>
      <c r="M35" s="287"/>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9"/>
      <c r="CA35" t="s">
        <v>34</v>
      </c>
      <c r="CB35" s="6">
        <f>CD35*個票15!$AC$10</f>
        <v>0</v>
      </c>
      <c r="CC35" t="s">
        <v>59</v>
      </c>
      <c r="CD35" s="6">
        <v>35</v>
      </c>
      <c r="CE35" s="6" t="s">
        <v>61</v>
      </c>
      <c r="CF35" s="6"/>
    </row>
    <row r="36" spans="1:84" ht="15" customHeight="1">
      <c r="A36" s="70" t="s">
        <v>89</v>
      </c>
      <c r="B36" s="71"/>
      <c r="C36" s="71"/>
      <c r="D36" s="71"/>
      <c r="E36" s="72"/>
      <c r="F36" s="72"/>
      <c r="G36" s="73"/>
      <c r="H36" s="280"/>
      <c r="I36" s="280"/>
      <c r="J36" s="280"/>
      <c r="K36" s="280"/>
      <c r="L36" s="280"/>
      <c r="M36" s="290"/>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2"/>
      <c r="CA36" t="s">
        <v>35</v>
      </c>
      <c r="CB36" s="6">
        <f>CD36*個票15!$AC$10</f>
        <v>0</v>
      </c>
      <c r="CC36" t="s">
        <v>59</v>
      </c>
      <c r="CD36" s="6">
        <v>37</v>
      </c>
      <c r="CE36" s="6" t="s">
        <v>61</v>
      </c>
      <c r="CF36" s="6"/>
    </row>
    <row r="37" spans="1:84" ht="15" customHeight="1">
      <c r="A37" s="74" t="s">
        <v>46</v>
      </c>
      <c r="B37" s="75"/>
      <c r="C37" s="75"/>
      <c r="D37" s="75"/>
      <c r="E37" s="75"/>
      <c r="F37" s="75"/>
      <c r="G37" s="76"/>
      <c r="H37" s="275">
        <f>SUM(H28:L36)</f>
        <v>0</v>
      </c>
      <c r="I37" s="275"/>
      <c r="J37" s="275"/>
      <c r="K37" s="275"/>
      <c r="L37" s="276"/>
      <c r="M37" s="277"/>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9"/>
      <c r="CA37" t="s">
        <v>36</v>
      </c>
      <c r="CB37" s="6">
        <f>CD37*個票15!$AC$10</f>
        <v>0</v>
      </c>
      <c r="CC37" t="s">
        <v>59</v>
      </c>
      <c r="CD37" s="6">
        <v>35</v>
      </c>
      <c r="CE37" s="6" t="s">
        <v>61</v>
      </c>
      <c r="CF37" s="6"/>
    </row>
    <row r="38" spans="1:84" ht="6" customHeight="1" thickBot="1">
      <c r="A38" s="77"/>
      <c r="B38" s="77"/>
      <c r="C38" s="77"/>
      <c r="D38" s="77"/>
      <c r="E38" s="78"/>
      <c r="F38" s="78"/>
      <c r="G38" s="78"/>
      <c r="H38" s="78"/>
      <c r="I38" s="78"/>
      <c r="J38" s="79"/>
      <c r="K38" s="79"/>
      <c r="L38" s="79"/>
      <c r="M38" s="79"/>
      <c r="N38" s="79"/>
      <c r="O38" s="80"/>
      <c r="P38" s="80"/>
      <c r="Q38" s="80"/>
      <c r="R38" s="80"/>
      <c r="S38" s="80"/>
      <c r="T38" s="80"/>
      <c r="U38" s="80"/>
      <c r="V38" s="80"/>
      <c r="W38" s="80"/>
      <c r="X38" s="80"/>
      <c r="Y38" s="80"/>
      <c r="Z38" s="80"/>
      <c r="AA38" s="80"/>
      <c r="AB38" s="80"/>
      <c r="AC38" s="80"/>
      <c r="AD38" s="80"/>
      <c r="AE38" s="80"/>
      <c r="AF38" s="80"/>
      <c r="AG38" s="80"/>
      <c r="AH38" s="88"/>
      <c r="AI38" s="80"/>
      <c r="AJ38" s="80"/>
      <c r="AK38" s="80"/>
      <c r="AL38" s="80"/>
      <c r="AM38" s="80"/>
      <c r="CA38" t="s">
        <v>37</v>
      </c>
      <c r="CB38" s="6">
        <f>CD38*個票15!$AC$10</f>
        <v>0</v>
      </c>
      <c r="CC38" t="s">
        <v>59</v>
      </c>
      <c r="CD38" s="6">
        <v>37</v>
      </c>
      <c r="CE38" s="6" t="s">
        <v>61</v>
      </c>
      <c r="CF38" s="6"/>
    </row>
    <row r="39" spans="1:84" s="4" customFormat="1" ht="19.5" customHeight="1" thickBot="1">
      <c r="A39" s="55" t="s">
        <v>66</v>
      </c>
      <c r="B39" s="53"/>
      <c r="C39" s="53"/>
      <c r="D39" s="53"/>
      <c r="E39" s="53"/>
      <c r="F39" s="53"/>
      <c r="G39" s="53"/>
      <c r="H39" s="53"/>
      <c r="I39" s="50"/>
      <c r="J39" s="54"/>
      <c r="K39" s="49"/>
      <c r="L39" s="51"/>
      <c r="M39" s="51"/>
      <c r="N39" s="51"/>
      <c r="O39" s="51"/>
      <c r="P39" s="51"/>
      <c r="Q39" s="51"/>
      <c r="R39" s="51"/>
      <c r="S39" s="51"/>
      <c r="T39" s="51"/>
      <c r="U39" s="51"/>
      <c r="V39" s="51"/>
      <c r="W39" s="51"/>
      <c r="X39" s="51"/>
      <c r="Y39" s="51"/>
      <c r="Z39" s="51"/>
      <c r="AA39" s="51"/>
      <c r="AB39" s="51"/>
      <c r="AC39" s="51"/>
      <c r="AD39" s="51"/>
      <c r="AE39" s="261" t="s">
        <v>157</v>
      </c>
      <c r="AF39" s="262"/>
      <c r="AG39" s="262"/>
      <c r="AH39" s="263"/>
      <c r="AI39" s="329">
        <f>ROUNDDOWN(IFERROR(IF(H10="居宅介護支援事業所",(X42*AI42+X43*AI43+X44*AI44+X45*AI45)/1000,(X40*AI40+X41*AI41)/1000),""),0)</f>
        <v>0</v>
      </c>
      <c r="AJ39" s="330"/>
      <c r="AK39" s="330"/>
      <c r="AL39" s="320" t="s">
        <v>39</v>
      </c>
      <c r="AM39" s="321"/>
      <c r="CA39" t="s">
        <v>38</v>
      </c>
      <c r="CB39" s="6">
        <f>CD39*個票15!$AC$10</f>
        <v>0</v>
      </c>
      <c r="CC39" t="s">
        <v>59</v>
      </c>
      <c r="CD39" s="6">
        <v>35</v>
      </c>
      <c r="CE39" s="6" t="s">
        <v>61</v>
      </c>
      <c r="CF39" s="6"/>
    </row>
    <row r="40" spans="1:84" s="4" customFormat="1" ht="15.75" customHeight="1">
      <c r="A40" s="304" t="s">
        <v>119</v>
      </c>
      <c r="B40" s="305"/>
      <c r="C40" s="305"/>
      <c r="D40" s="305"/>
      <c r="E40" s="305"/>
      <c r="F40" s="305"/>
      <c r="G40" s="305"/>
      <c r="H40" s="305"/>
      <c r="I40" s="305"/>
      <c r="J40" s="306"/>
      <c r="K40" s="196" t="s">
        <v>114</v>
      </c>
      <c r="L40" s="198"/>
      <c r="M40" s="24"/>
      <c r="N40" s="197"/>
      <c r="O40" s="197"/>
      <c r="P40" s="197"/>
      <c r="Q40" s="28"/>
      <c r="R40" s="197"/>
      <c r="S40" s="197"/>
      <c r="T40" s="197"/>
      <c r="U40" s="197"/>
      <c r="V40" s="197"/>
      <c r="W40" s="27"/>
      <c r="X40" s="303">
        <f>IF($H$10="介護予防・生活支援サービス事業の事業者","",1500)</f>
        <v>1500</v>
      </c>
      <c r="Y40" s="303"/>
      <c r="Z40" s="303"/>
      <c r="AA40" s="300" t="s">
        <v>52</v>
      </c>
      <c r="AB40" s="301"/>
      <c r="AC40" s="295" t="s">
        <v>53</v>
      </c>
      <c r="AD40" s="296"/>
      <c r="AE40" s="296"/>
      <c r="AF40" s="296"/>
      <c r="AG40" s="296"/>
      <c r="AH40" s="297"/>
      <c r="AI40" s="298"/>
      <c r="AJ40" s="299"/>
      <c r="AK40" s="299"/>
      <c r="AL40" s="395" t="s">
        <v>42</v>
      </c>
      <c r="AM40" s="396"/>
      <c r="CA40" t="s">
        <v>103</v>
      </c>
      <c r="CB40"/>
      <c r="CC40"/>
      <c r="CD40"/>
      <c r="CE40"/>
      <c r="CF40"/>
    </row>
    <row r="41" spans="1:84" s="4" customFormat="1" ht="15.75" customHeight="1">
      <c r="A41" s="307"/>
      <c r="B41" s="308"/>
      <c r="C41" s="308"/>
      <c r="D41" s="308"/>
      <c r="E41" s="308"/>
      <c r="F41" s="308"/>
      <c r="G41" s="308"/>
      <c r="H41" s="308"/>
      <c r="I41" s="308"/>
      <c r="J41" s="309"/>
      <c r="K41" s="196" t="s">
        <v>115</v>
      </c>
      <c r="L41" s="198"/>
      <c r="M41" s="24"/>
      <c r="N41" s="197"/>
      <c r="O41" s="197"/>
      <c r="P41" s="197"/>
      <c r="Q41" s="28"/>
      <c r="R41" s="197"/>
      <c r="S41" s="197"/>
      <c r="T41" s="197"/>
      <c r="U41" s="197"/>
      <c r="V41" s="197"/>
      <c r="W41" s="27"/>
      <c r="X41" s="303">
        <f>IF($H$10="介護予防・生活支援サービス事業の事業者","",3000)</f>
        <v>3000</v>
      </c>
      <c r="Y41" s="303"/>
      <c r="Z41" s="303"/>
      <c r="AA41" s="300" t="s">
        <v>52</v>
      </c>
      <c r="AB41" s="301"/>
      <c r="AC41" s="295" t="s">
        <v>53</v>
      </c>
      <c r="AD41" s="296"/>
      <c r="AE41" s="296"/>
      <c r="AF41" s="296"/>
      <c r="AG41" s="296"/>
      <c r="AH41" s="297"/>
      <c r="AI41" s="298"/>
      <c r="AJ41" s="299"/>
      <c r="AK41" s="299"/>
      <c r="AL41" s="326" t="s">
        <v>42</v>
      </c>
      <c r="AM41" s="327"/>
    </row>
    <row r="42" spans="1:84" s="4" customFormat="1" ht="15.75" customHeight="1">
      <c r="A42" s="131"/>
      <c r="B42" s="397" t="s">
        <v>116</v>
      </c>
      <c r="C42" s="398"/>
      <c r="D42" s="398"/>
      <c r="E42" s="398"/>
      <c r="F42" s="398"/>
      <c r="G42" s="398"/>
      <c r="H42" s="398"/>
      <c r="I42" s="398"/>
      <c r="J42" s="399"/>
      <c r="K42" s="200" t="s">
        <v>114</v>
      </c>
      <c r="L42" s="200"/>
      <c r="M42" s="129"/>
      <c r="N42" s="129"/>
      <c r="O42" s="130"/>
      <c r="P42" s="130"/>
      <c r="Q42" s="200"/>
      <c r="R42" s="200"/>
      <c r="S42" s="200"/>
      <c r="T42" s="200"/>
      <c r="U42" s="200"/>
      <c r="V42" s="200"/>
      <c r="W42" s="128"/>
      <c r="X42" s="303">
        <f>IF($H$10="介護予防・生活支援サービス事業の事業者","",1500)</f>
        <v>1500</v>
      </c>
      <c r="Y42" s="303"/>
      <c r="Z42" s="303"/>
      <c r="AA42" s="300" t="s">
        <v>52</v>
      </c>
      <c r="AB42" s="301"/>
      <c r="AC42" s="295" t="s">
        <v>53</v>
      </c>
      <c r="AD42" s="296"/>
      <c r="AE42" s="296"/>
      <c r="AF42" s="296"/>
      <c r="AG42" s="296"/>
      <c r="AH42" s="297"/>
      <c r="AI42" s="298"/>
      <c r="AJ42" s="299"/>
      <c r="AK42" s="299"/>
      <c r="AL42" s="324" t="s">
        <v>42</v>
      </c>
      <c r="AM42" s="325"/>
    </row>
    <row r="43" spans="1:84" s="4" customFormat="1" ht="15.75" customHeight="1">
      <c r="A43" s="126"/>
      <c r="B43" s="400"/>
      <c r="C43" s="401"/>
      <c r="D43" s="401"/>
      <c r="E43" s="401"/>
      <c r="F43" s="401"/>
      <c r="G43" s="401"/>
      <c r="H43" s="401"/>
      <c r="I43" s="401"/>
      <c r="J43" s="402"/>
      <c r="K43" s="26" t="s">
        <v>117</v>
      </c>
      <c r="L43" s="26"/>
      <c r="M43" s="26"/>
      <c r="N43" s="26"/>
      <c r="O43" s="18"/>
      <c r="P43" s="18"/>
      <c r="Q43" s="17"/>
      <c r="R43" s="17"/>
      <c r="S43" s="17"/>
      <c r="T43" s="17"/>
      <c r="U43" s="17"/>
      <c r="V43" s="17"/>
      <c r="W43" s="19"/>
      <c r="X43" s="303">
        <f>IF($H$10="介護予防・生活支援サービス事業の事業者","",4500)</f>
        <v>4500</v>
      </c>
      <c r="Y43" s="303"/>
      <c r="Z43" s="303"/>
      <c r="AA43" s="300" t="s">
        <v>52</v>
      </c>
      <c r="AB43" s="301"/>
      <c r="AC43" s="295" t="s">
        <v>53</v>
      </c>
      <c r="AD43" s="296"/>
      <c r="AE43" s="296"/>
      <c r="AF43" s="296"/>
      <c r="AG43" s="296"/>
      <c r="AH43" s="297"/>
      <c r="AI43" s="298"/>
      <c r="AJ43" s="299"/>
      <c r="AK43" s="299"/>
      <c r="AL43" s="324" t="s">
        <v>42</v>
      </c>
      <c r="AM43" s="325"/>
    </row>
    <row r="44" spans="1:84" s="4" customFormat="1" ht="15.75" customHeight="1">
      <c r="A44" s="126"/>
      <c r="B44" s="400"/>
      <c r="C44" s="401"/>
      <c r="D44" s="401"/>
      <c r="E44" s="401"/>
      <c r="F44" s="401"/>
      <c r="G44" s="401"/>
      <c r="H44" s="401"/>
      <c r="I44" s="401"/>
      <c r="J44" s="402"/>
      <c r="K44" s="25" t="s">
        <v>115</v>
      </c>
      <c r="L44" s="25"/>
      <c r="M44" s="25"/>
      <c r="N44" s="25"/>
      <c r="O44" s="28"/>
      <c r="P44" s="28"/>
      <c r="Q44" s="197"/>
      <c r="R44" s="197"/>
      <c r="S44" s="197"/>
      <c r="T44" s="197"/>
      <c r="U44" s="197"/>
      <c r="V44" s="197"/>
      <c r="W44" s="27"/>
      <c r="X44" s="303">
        <f>IF($H$10="介護予防・生活支援サービス事業の事業者","",3000)</f>
        <v>3000</v>
      </c>
      <c r="Y44" s="303"/>
      <c r="Z44" s="303"/>
      <c r="AA44" s="300" t="s">
        <v>52</v>
      </c>
      <c r="AB44" s="301"/>
      <c r="AC44" s="295" t="s">
        <v>53</v>
      </c>
      <c r="AD44" s="296"/>
      <c r="AE44" s="296"/>
      <c r="AF44" s="296"/>
      <c r="AG44" s="296"/>
      <c r="AH44" s="297"/>
      <c r="AI44" s="298"/>
      <c r="AJ44" s="299"/>
      <c r="AK44" s="299"/>
      <c r="AL44" s="324" t="s">
        <v>42</v>
      </c>
      <c r="AM44" s="325"/>
    </row>
    <row r="45" spans="1:84" s="4" customFormat="1" ht="15.75" customHeight="1">
      <c r="A45" s="127"/>
      <c r="B45" s="403"/>
      <c r="C45" s="404"/>
      <c r="D45" s="404"/>
      <c r="E45" s="404"/>
      <c r="F45" s="404"/>
      <c r="G45" s="404"/>
      <c r="H45" s="404"/>
      <c r="I45" s="404"/>
      <c r="J45" s="405"/>
      <c r="K45" s="25" t="s">
        <v>118</v>
      </c>
      <c r="L45" s="25"/>
      <c r="M45" s="25"/>
      <c r="N45" s="25"/>
      <c r="O45" s="28"/>
      <c r="P45" s="28"/>
      <c r="Q45" s="197"/>
      <c r="R45" s="197"/>
      <c r="S45" s="197"/>
      <c r="T45" s="197"/>
      <c r="U45" s="197"/>
      <c r="V45" s="197"/>
      <c r="W45" s="27"/>
      <c r="X45" s="303">
        <f>IF($H$10="介護予防・生活支援サービス事業の事業者","",6000)</f>
        <v>6000</v>
      </c>
      <c r="Y45" s="303"/>
      <c r="Z45" s="303"/>
      <c r="AA45" s="300" t="s">
        <v>52</v>
      </c>
      <c r="AB45" s="301"/>
      <c r="AC45" s="295" t="s">
        <v>53</v>
      </c>
      <c r="AD45" s="296"/>
      <c r="AE45" s="296"/>
      <c r="AF45" s="296"/>
      <c r="AG45" s="296"/>
      <c r="AH45" s="297"/>
      <c r="AI45" s="298"/>
      <c r="AJ45" s="299"/>
      <c r="AK45" s="299"/>
      <c r="AL45" s="324" t="s">
        <v>42</v>
      </c>
      <c r="AM45" s="325"/>
    </row>
    <row r="46" spans="1:84" s="4" customFormat="1" ht="6" customHeight="1" thickBot="1">
      <c r="A46" s="53"/>
      <c r="B46" s="53"/>
      <c r="C46" s="53"/>
      <c r="D46" s="53"/>
      <c r="E46" s="53"/>
      <c r="F46" s="53"/>
      <c r="G46" s="53"/>
      <c r="H46" s="53"/>
      <c r="I46" s="50"/>
      <c r="J46" s="54"/>
      <c r="K46" s="49"/>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row>
    <row r="47" spans="1:84" s="4" customFormat="1" ht="19.5" customHeight="1" thickBot="1">
      <c r="A47" s="55" t="s">
        <v>67</v>
      </c>
      <c r="B47" s="49"/>
      <c r="C47" s="53"/>
      <c r="D47" s="53"/>
      <c r="E47" s="53"/>
      <c r="F47" s="53"/>
      <c r="G47" s="53"/>
      <c r="H47" s="53"/>
      <c r="I47" s="50"/>
      <c r="J47" s="54"/>
      <c r="K47" s="49"/>
      <c r="L47" s="51"/>
      <c r="M47" s="51"/>
      <c r="N47" s="51"/>
      <c r="O47" s="52"/>
      <c r="P47" s="52"/>
      <c r="Q47" s="52"/>
      <c r="R47" s="52"/>
      <c r="S47" s="52"/>
      <c r="T47" s="81"/>
      <c r="U47" s="81"/>
      <c r="V47" s="81"/>
      <c r="W47" s="81"/>
      <c r="X47" s="264" t="s">
        <v>90</v>
      </c>
      <c r="Y47" s="265"/>
      <c r="Z47" s="265"/>
      <c r="AA47" s="265"/>
      <c r="AB47" s="265"/>
      <c r="AC47" s="266"/>
      <c r="AD47" s="261" t="s">
        <v>156</v>
      </c>
      <c r="AE47" s="262"/>
      <c r="AF47" s="262"/>
      <c r="AG47" s="262"/>
      <c r="AH47" s="263"/>
      <c r="AI47" s="322">
        <f>MIN(X48,ROUNDDOWN(H60/1000,0))</f>
        <v>0</v>
      </c>
      <c r="AJ47" s="323"/>
      <c r="AK47" s="323"/>
      <c r="AL47" s="320" t="s">
        <v>39</v>
      </c>
      <c r="AM47" s="321"/>
    </row>
    <row r="48" spans="1:84" s="4" customFormat="1" ht="13.8" thickBot="1">
      <c r="A48" s="52"/>
      <c r="B48" s="53"/>
      <c r="C48" s="53"/>
      <c r="D48" s="53"/>
      <c r="E48" s="53"/>
      <c r="F48" s="53"/>
      <c r="G48" s="53"/>
      <c r="H48" s="53"/>
      <c r="I48" s="53"/>
      <c r="J48" s="53"/>
      <c r="K48" s="53"/>
      <c r="L48" s="53"/>
      <c r="M48" s="53"/>
      <c r="N48" s="53"/>
      <c r="O48" s="53"/>
      <c r="P48" s="53"/>
      <c r="Q48" s="53"/>
      <c r="R48" s="53"/>
      <c r="S48" s="53"/>
      <c r="T48" s="53"/>
      <c r="U48" s="53"/>
      <c r="V48" s="53"/>
      <c r="W48" s="53"/>
      <c r="X48" s="310" t="str">
        <f>IFERROR(VLOOKUP(H10,個票15!CA5:CE39,5,FALSE),"")</f>
        <v/>
      </c>
      <c r="Y48" s="311"/>
      <c r="Z48" s="311"/>
      <c r="AA48" s="311"/>
      <c r="AB48" s="331" t="s">
        <v>39</v>
      </c>
      <c r="AC48" s="332"/>
      <c r="AD48" s="156"/>
      <c r="AE48" s="157"/>
      <c r="AF48" s="157"/>
      <c r="AG48" s="157"/>
      <c r="AH48" s="158"/>
      <c r="AI48" s="317"/>
      <c r="AJ48" s="317"/>
      <c r="AK48" s="317"/>
      <c r="AL48" s="318"/>
      <c r="AM48" s="319"/>
      <c r="AX48" s="134" t="str">
        <f>IF(X48&gt;=AI49,"○","！（補助上限額を超過しています）")</f>
        <v>○</v>
      </c>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6"/>
    </row>
    <row r="49" spans="1:46" s="4" customFormat="1" ht="13.5" customHeight="1">
      <c r="A49" s="168" t="s">
        <v>92</v>
      </c>
      <c r="B49" s="53"/>
      <c r="C49" s="53"/>
      <c r="D49" s="53"/>
      <c r="E49" s="53"/>
      <c r="F49" s="53"/>
      <c r="G49" s="53"/>
      <c r="H49" s="53"/>
      <c r="I49" s="53"/>
      <c r="J49" s="53"/>
      <c r="K49" s="53"/>
      <c r="L49" s="53"/>
      <c r="M49" s="53"/>
      <c r="N49" s="53"/>
      <c r="O49" s="53"/>
      <c r="P49" s="53"/>
      <c r="Q49" s="53"/>
      <c r="R49" s="53"/>
      <c r="S49" s="53"/>
      <c r="T49" s="53"/>
      <c r="U49" s="53"/>
      <c r="V49" s="53"/>
      <c r="W49" s="53"/>
      <c r="X49" s="312"/>
      <c r="Y49" s="313"/>
      <c r="Z49" s="313"/>
      <c r="AA49" s="313"/>
      <c r="AB49" s="333"/>
      <c r="AC49" s="334"/>
      <c r="AD49" s="159"/>
      <c r="AE49" s="160"/>
      <c r="AF49" s="160"/>
      <c r="AG49" s="160"/>
      <c r="AH49" s="161"/>
      <c r="AI49" s="302">
        <f>SUM(AI47:AK48)</f>
        <v>0</v>
      </c>
      <c r="AJ49" s="302"/>
      <c r="AK49" s="302"/>
      <c r="AL49" s="315"/>
      <c r="AM49" s="316"/>
      <c r="AT49" s="5"/>
    </row>
    <row r="50" spans="1:46" ht="15" customHeight="1">
      <c r="A50" s="281" t="s">
        <v>80</v>
      </c>
      <c r="B50" s="282"/>
      <c r="C50" s="282"/>
      <c r="D50" s="282"/>
      <c r="E50" s="282"/>
      <c r="F50" s="282"/>
      <c r="G50" s="283"/>
      <c r="H50" s="282" t="s">
        <v>158</v>
      </c>
      <c r="I50" s="282"/>
      <c r="J50" s="282"/>
      <c r="K50" s="282"/>
      <c r="L50" s="282"/>
      <c r="M50" s="281" t="s">
        <v>23</v>
      </c>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3"/>
    </row>
    <row r="51" spans="1:46" ht="15" customHeight="1">
      <c r="A51" s="106" t="s">
        <v>81</v>
      </c>
      <c r="B51" s="107"/>
      <c r="C51" s="107"/>
      <c r="D51" s="107"/>
      <c r="E51" s="108"/>
      <c r="F51" s="108"/>
      <c r="G51" s="109"/>
      <c r="H51" s="294"/>
      <c r="I51" s="294"/>
      <c r="J51" s="294"/>
      <c r="K51" s="294"/>
      <c r="L51" s="294"/>
      <c r="M51" s="284"/>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6"/>
    </row>
    <row r="52" spans="1:46" ht="15" customHeight="1">
      <c r="A52" s="64" t="s">
        <v>82</v>
      </c>
      <c r="B52" s="65"/>
      <c r="C52" s="65"/>
      <c r="D52" s="65"/>
      <c r="E52" s="66"/>
      <c r="F52" s="66"/>
      <c r="G52" s="67"/>
      <c r="H52" s="293"/>
      <c r="I52" s="293"/>
      <c r="J52" s="293"/>
      <c r="K52" s="293"/>
      <c r="L52" s="293"/>
      <c r="M52" s="287"/>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9"/>
    </row>
    <row r="53" spans="1:46" ht="15" customHeight="1">
      <c r="A53" s="64" t="s">
        <v>83</v>
      </c>
      <c r="B53" s="65"/>
      <c r="C53" s="65"/>
      <c r="D53" s="65"/>
      <c r="E53" s="66"/>
      <c r="F53" s="66"/>
      <c r="G53" s="67"/>
      <c r="H53" s="293"/>
      <c r="I53" s="293"/>
      <c r="J53" s="293"/>
      <c r="K53" s="293"/>
      <c r="L53" s="293"/>
      <c r="M53" s="287"/>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9"/>
    </row>
    <row r="54" spans="1:46" ht="15" customHeight="1">
      <c r="A54" s="64" t="s">
        <v>84</v>
      </c>
      <c r="B54" s="65"/>
      <c r="C54" s="65"/>
      <c r="D54" s="65"/>
      <c r="E54" s="66"/>
      <c r="F54" s="66"/>
      <c r="G54" s="67"/>
      <c r="H54" s="293"/>
      <c r="I54" s="293"/>
      <c r="J54" s="293"/>
      <c r="K54" s="293"/>
      <c r="L54" s="293"/>
      <c r="M54" s="287"/>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9"/>
    </row>
    <row r="55" spans="1:46" ht="15" customHeight="1">
      <c r="A55" s="64" t="s">
        <v>85</v>
      </c>
      <c r="B55" s="65"/>
      <c r="C55" s="65"/>
      <c r="D55" s="65"/>
      <c r="E55" s="66"/>
      <c r="F55" s="66"/>
      <c r="G55" s="67"/>
      <c r="H55" s="293"/>
      <c r="I55" s="293"/>
      <c r="J55" s="293"/>
      <c r="K55" s="293"/>
      <c r="L55" s="293"/>
      <c r="M55" s="287"/>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9"/>
    </row>
    <row r="56" spans="1:46" ht="15" customHeight="1">
      <c r="A56" s="64" t="s">
        <v>86</v>
      </c>
      <c r="B56" s="65"/>
      <c r="C56" s="65"/>
      <c r="D56" s="65"/>
      <c r="E56" s="66"/>
      <c r="F56" s="66"/>
      <c r="G56" s="67"/>
      <c r="H56" s="293"/>
      <c r="I56" s="293"/>
      <c r="J56" s="293"/>
      <c r="K56" s="293"/>
      <c r="L56" s="293"/>
      <c r="M56" s="287"/>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9"/>
    </row>
    <row r="57" spans="1:46" ht="15" customHeight="1">
      <c r="A57" s="64" t="s">
        <v>87</v>
      </c>
      <c r="B57" s="65"/>
      <c r="C57" s="65"/>
      <c r="D57" s="65"/>
      <c r="E57" s="66"/>
      <c r="F57" s="66"/>
      <c r="G57" s="67"/>
      <c r="H57" s="293"/>
      <c r="I57" s="293"/>
      <c r="J57" s="293"/>
      <c r="K57" s="293"/>
      <c r="L57" s="293"/>
      <c r="M57" s="287"/>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9"/>
    </row>
    <row r="58" spans="1:46" ht="15" customHeight="1">
      <c r="A58" s="64" t="s">
        <v>88</v>
      </c>
      <c r="B58" s="68"/>
      <c r="C58" s="68"/>
      <c r="D58" s="68"/>
      <c r="E58" s="68"/>
      <c r="F58" s="68"/>
      <c r="G58" s="69"/>
      <c r="H58" s="293"/>
      <c r="I58" s="293"/>
      <c r="J58" s="293"/>
      <c r="K58" s="293"/>
      <c r="L58" s="293"/>
      <c r="M58" s="287"/>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9"/>
    </row>
    <row r="59" spans="1:46" ht="15" customHeight="1">
      <c r="A59" s="70" t="s">
        <v>89</v>
      </c>
      <c r="B59" s="71"/>
      <c r="C59" s="71"/>
      <c r="D59" s="71"/>
      <c r="E59" s="72"/>
      <c r="F59" s="72"/>
      <c r="G59" s="73"/>
      <c r="H59" s="280"/>
      <c r="I59" s="280"/>
      <c r="J59" s="280"/>
      <c r="K59" s="280"/>
      <c r="L59" s="280"/>
      <c r="M59" s="290"/>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291"/>
      <c r="AL59" s="291"/>
      <c r="AM59" s="292"/>
    </row>
    <row r="60" spans="1:46" ht="15" customHeight="1">
      <c r="A60" s="74" t="s">
        <v>46</v>
      </c>
      <c r="B60" s="82"/>
      <c r="C60" s="82"/>
      <c r="D60" s="82"/>
      <c r="E60" s="75"/>
      <c r="F60" s="75"/>
      <c r="G60" s="76"/>
      <c r="H60" s="275">
        <f>SUM(H51:L59)</f>
        <v>0</v>
      </c>
      <c r="I60" s="275"/>
      <c r="J60" s="275"/>
      <c r="K60" s="275"/>
      <c r="L60" s="276"/>
      <c r="M60" s="277"/>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9"/>
    </row>
    <row r="61" spans="1:46" ht="4.5" customHeight="1">
      <c r="A61" s="77"/>
      <c r="B61" s="77"/>
      <c r="C61" s="77"/>
      <c r="D61" s="77"/>
      <c r="E61" s="83"/>
      <c r="F61" s="83"/>
      <c r="G61" s="83"/>
      <c r="H61" s="83"/>
      <c r="I61" s="83"/>
      <c r="J61" s="85"/>
      <c r="K61" s="85"/>
      <c r="L61" s="85"/>
      <c r="M61" s="85"/>
      <c r="N61" s="85"/>
      <c r="O61" s="83"/>
      <c r="P61" s="83"/>
      <c r="Q61" s="83"/>
      <c r="R61" s="83"/>
      <c r="S61" s="83"/>
      <c r="T61" s="83"/>
      <c r="U61" s="83"/>
      <c r="V61" s="83"/>
      <c r="W61" s="83"/>
      <c r="X61" s="83"/>
      <c r="Y61" s="86"/>
      <c r="Z61" s="86"/>
      <c r="AA61" s="86"/>
      <c r="AB61" s="86"/>
      <c r="AC61" s="86"/>
      <c r="AD61" s="86"/>
      <c r="AE61" s="83"/>
      <c r="AF61" s="83"/>
      <c r="AG61" s="83"/>
      <c r="AH61" s="83"/>
      <c r="AI61" s="83"/>
      <c r="AJ61" s="83"/>
      <c r="AK61" s="83"/>
      <c r="AL61" s="83"/>
      <c r="AM61" s="83"/>
    </row>
    <row r="62" spans="1:46">
      <c r="A62" s="36" t="s">
        <v>159</v>
      </c>
      <c r="B62" s="84"/>
      <c r="C62" s="84"/>
      <c r="D62" s="84"/>
      <c r="E62" s="84"/>
      <c r="F62" s="84"/>
      <c r="G62" s="84"/>
      <c r="H62" s="84"/>
      <c r="I62" s="84"/>
      <c r="J62" s="84"/>
      <c r="K62" s="84"/>
      <c r="L62" s="84"/>
      <c r="M62" s="84"/>
      <c r="N62" s="84"/>
      <c r="O62" s="84"/>
      <c r="P62" s="84"/>
      <c r="Q62" s="84"/>
      <c r="R62" s="84"/>
      <c r="S62" s="84"/>
      <c r="T62" s="84"/>
      <c r="U62" s="84"/>
      <c r="V62" s="84"/>
      <c r="W62" s="84"/>
      <c r="X62" s="84"/>
      <c r="Y62" s="61"/>
      <c r="Z62" s="61"/>
      <c r="AA62" s="61"/>
      <c r="AB62" s="61"/>
      <c r="AC62" s="61"/>
      <c r="AD62" s="61"/>
      <c r="AE62" s="84"/>
      <c r="AF62" s="84"/>
      <c r="AG62" s="84"/>
      <c r="AH62" s="84"/>
      <c r="AI62" s="84"/>
      <c r="AJ62" s="84"/>
      <c r="AK62" s="84"/>
      <c r="AL62" s="84"/>
      <c r="AM62" s="84"/>
    </row>
  </sheetData>
  <sheetProtection algorithmName="SHA-512" hashValue="gmi1STA+ANqNchsYxZjj1mFX6KXSjeUG4V5LvV3D3pC2T9N7b+RT9OTqwHvBeMDkE5IXKT14rsgm5pU6fzuzsw==" saltValue="MnJauHr02AR3LdeeNU5V1Q==" spinCount="100000" sheet="1" formatCells="0" formatColumns="0" formatRows="0" insertColumns="0" insertRows="0" autoFilter="0"/>
  <mergeCells count="145">
    <mergeCell ref="A3:AM3"/>
    <mergeCell ref="A5:AM5"/>
    <mergeCell ref="A7:G7"/>
    <mergeCell ref="H7:N7"/>
    <mergeCell ref="O7:S7"/>
    <mergeCell ref="T7:AM7"/>
    <mergeCell ref="AH8:AM8"/>
    <mergeCell ref="D9:G9"/>
    <mergeCell ref="H9:K9"/>
    <mergeCell ref="L9:Y9"/>
    <mergeCell ref="AC9:AG9"/>
    <mergeCell ref="AH9:AM9"/>
    <mergeCell ref="A8:C9"/>
    <mergeCell ref="D8:G8"/>
    <mergeCell ref="H8:K8"/>
    <mergeCell ref="L8:Y8"/>
    <mergeCell ref="Z8:AB9"/>
    <mergeCell ref="AC8:AG8"/>
    <mergeCell ref="AE10:AF10"/>
    <mergeCell ref="AG10:AI10"/>
    <mergeCell ref="AJ10:AK10"/>
    <mergeCell ref="AL10:AM10"/>
    <mergeCell ref="AP10:AU10"/>
    <mergeCell ref="A11:H12"/>
    <mergeCell ref="A10:G10"/>
    <mergeCell ref="H10:Q10"/>
    <mergeCell ref="R10:W10"/>
    <mergeCell ref="X10:Y10"/>
    <mergeCell ref="Z10:AB10"/>
    <mergeCell ref="AC10:AD10"/>
    <mergeCell ref="AE21:AH21"/>
    <mergeCell ref="AI21:AK21"/>
    <mergeCell ref="AL21:AM21"/>
    <mergeCell ref="H22:L22"/>
    <mergeCell ref="M22:O22"/>
    <mergeCell ref="Q22:U22"/>
    <mergeCell ref="V22:X22"/>
    <mergeCell ref="AE22:AG22"/>
    <mergeCell ref="A14:AM14"/>
    <mergeCell ref="X16:Z16"/>
    <mergeCell ref="AA16:AM16"/>
    <mergeCell ref="X17:Z17"/>
    <mergeCell ref="AA17:AM17"/>
    <mergeCell ref="A19:AM19"/>
    <mergeCell ref="A27:G27"/>
    <mergeCell ref="H27:L27"/>
    <mergeCell ref="M27:AM27"/>
    <mergeCell ref="H28:L28"/>
    <mergeCell ref="M28:AM28"/>
    <mergeCell ref="H29:L29"/>
    <mergeCell ref="M29:AM29"/>
    <mergeCell ref="X24:AC24"/>
    <mergeCell ref="AD24:AH24"/>
    <mergeCell ref="AI24:AK24"/>
    <mergeCell ref="AL24:AM24"/>
    <mergeCell ref="X25:AA26"/>
    <mergeCell ref="AB25:AC26"/>
    <mergeCell ref="AI25:AK25"/>
    <mergeCell ref="AL25:AM25"/>
    <mergeCell ref="AI26:AK26"/>
    <mergeCell ref="AL26:AM26"/>
    <mergeCell ref="H33:L33"/>
    <mergeCell ref="M33:AM33"/>
    <mergeCell ref="H34:L34"/>
    <mergeCell ref="M34:AM34"/>
    <mergeCell ref="H35:L35"/>
    <mergeCell ref="M35:AM35"/>
    <mergeCell ref="H30:L30"/>
    <mergeCell ref="M30:AM30"/>
    <mergeCell ref="H31:L31"/>
    <mergeCell ref="M31:AM31"/>
    <mergeCell ref="H32:L32"/>
    <mergeCell ref="M32:AM32"/>
    <mergeCell ref="AA41:AB41"/>
    <mergeCell ref="AC41:AH41"/>
    <mergeCell ref="AI41:AK41"/>
    <mergeCell ref="H36:L36"/>
    <mergeCell ref="M36:AM36"/>
    <mergeCell ref="H37:L37"/>
    <mergeCell ref="M37:AM37"/>
    <mergeCell ref="AE39:AH39"/>
    <mergeCell ref="AI39:AK39"/>
    <mergeCell ref="AL39:AM39"/>
    <mergeCell ref="AI43:AK43"/>
    <mergeCell ref="AL43:AM43"/>
    <mergeCell ref="X44:Z44"/>
    <mergeCell ref="AA44:AB44"/>
    <mergeCell ref="AC44:AH44"/>
    <mergeCell ref="AI44:AK44"/>
    <mergeCell ref="AL44:AM44"/>
    <mergeCell ref="AL41:AM41"/>
    <mergeCell ref="B42:J45"/>
    <mergeCell ref="X42:Z42"/>
    <mergeCell ref="AA42:AB42"/>
    <mergeCell ref="AC42:AH42"/>
    <mergeCell ref="AI42:AK42"/>
    <mergeCell ref="AL42:AM42"/>
    <mergeCell ref="X43:Z43"/>
    <mergeCell ref="AA43:AB43"/>
    <mergeCell ref="AC43:AH43"/>
    <mergeCell ref="A40:J41"/>
    <mergeCell ref="X40:Z40"/>
    <mergeCell ref="AA40:AB40"/>
    <mergeCell ref="AC40:AH40"/>
    <mergeCell ref="AI40:AK40"/>
    <mergeCell ref="AL40:AM40"/>
    <mergeCell ref="X41:Z41"/>
    <mergeCell ref="X48:AA49"/>
    <mergeCell ref="AB48:AC49"/>
    <mergeCell ref="AI48:AK48"/>
    <mergeCell ref="AL48:AM48"/>
    <mergeCell ref="AI49:AK49"/>
    <mergeCell ref="AL49:AM49"/>
    <mergeCell ref="X45:Z45"/>
    <mergeCell ref="AA45:AB45"/>
    <mergeCell ref="AC45:AH45"/>
    <mergeCell ref="AI45:AK45"/>
    <mergeCell ref="AL45:AM45"/>
    <mergeCell ref="X47:AC47"/>
    <mergeCell ref="AD47:AH47"/>
    <mergeCell ref="AI47:AK47"/>
    <mergeCell ref="AL47:AM47"/>
    <mergeCell ref="H53:L53"/>
    <mergeCell ref="M53:AM53"/>
    <mergeCell ref="H54:L54"/>
    <mergeCell ref="M54:AM54"/>
    <mergeCell ref="H55:L55"/>
    <mergeCell ref="M55:AM55"/>
    <mergeCell ref="A50:G50"/>
    <mergeCell ref="H50:L50"/>
    <mergeCell ref="M50:AM50"/>
    <mergeCell ref="H51:L51"/>
    <mergeCell ref="M51:AM51"/>
    <mergeCell ref="H52:L52"/>
    <mergeCell ref="M52:AM52"/>
    <mergeCell ref="H59:L59"/>
    <mergeCell ref="M59:AM59"/>
    <mergeCell ref="H60:L60"/>
    <mergeCell ref="M60:AM60"/>
    <mergeCell ref="H56:L56"/>
    <mergeCell ref="M56:AM56"/>
    <mergeCell ref="H57:L57"/>
    <mergeCell ref="M57:AM57"/>
    <mergeCell ref="H58:L58"/>
    <mergeCell ref="M58:AM58"/>
  </mergeCells>
  <phoneticPr fontId="4"/>
  <dataValidations count="3">
    <dataValidation imeMode="halfAlpha" allowBlank="1" showInputMessage="1" showErrorMessage="1" sqref="S24:V26 J24:N26 H7:N7 D9:G9 AC9:AG9 X10:Y10"/>
    <dataValidation type="list" allowBlank="1" showInputMessage="1" showErrorMessage="1" sqref="X16:Z17">
      <formula1>"○"</formula1>
    </dataValidation>
    <dataValidation type="list" allowBlank="1" showInputMessage="1" showErrorMessage="1" sqref="H10">
      <formula1>$CA$5:$CA$40</formula1>
    </dataValidation>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425" r:id="rId4" name="Check Box 1">
              <controlPr defaultSize="0" autoFill="0" autoLine="0" autoPict="0">
                <anchor moveWithCells="1">
                  <from>
                    <xdr:col>7</xdr:col>
                    <xdr:colOff>175260</xdr:colOff>
                    <xdr:row>9</xdr:row>
                    <xdr:rowOff>251460</xdr:rowOff>
                  </from>
                  <to>
                    <xdr:col>9</xdr:col>
                    <xdr:colOff>22860</xdr:colOff>
                    <xdr:row>11</xdr:row>
                    <xdr:rowOff>22860</xdr:rowOff>
                  </to>
                </anchor>
              </controlPr>
            </control>
          </mc:Choice>
        </mc:AlternateContent>
        <mc:AlternateContent xmlns:mc="http://schemas.openxmlformats.org/markup-compatibility/2006">
          <mc:Choice Requires="x14">
            <control shapeId="103426" r:id="rId5" name="Check Box 2">
              <controlPr defaultSize="0" autoFill="0" autoLine="0" autoPict="0">
                <anchor moveWithCells="1">
                  <from>
                    <xdr:col>23</xdr:col>
                    <xdr:colOff>121920</xdr:colOff>
                    <xdr:row>9</xdr:row>
                    <xdr:rowOff>251460</xdr:rowOff>
                  </from>
                  <to>
                    <xdr:col>25</xdr:col>
                    <xdr:colOff>7620</xdr:colOff>
                    <xdr:row>11</xdr:row>
                    <xdr:rowOff>22860</xdr:rowOff>
                  </to>
                </anchor>
              </controlPr>
            </control>
          </mc:Choice>
        </mc:AlternateContent>
        <mc:AlternateContent xmlns:mc="http://schemas.openxmlformats.org/markup-compatibility/2006">
          <mc:Choice Requires="x14">
            <control shapeId="103427" r:id="rId6" name="Check Box 3">
              <controlPr defaultSize="0" autoFill="0" autoLine="0" autoPict="0">
                <anchor moveWithCells="1">
                  <from>
                    <xdr:col>7</xdr:col>
                    <xdr:colOff>175260</xdr:colOff>
                    <xdr:row>10</xdr:row>
                    <xdr:rowOff>220980</xdr:rowOff>
                  </from>
                  <to>
                    <xdr:col>9</xdr:col>
                    <xdr:colOff>22860</xdr:colOff>
                    <xdr:row>12</xdr:row>
                    <xdr:rowOff>22860</xdr:rowOff>
                  </to>
                </anchor>
              </controlPr>
            </control>
          </mc:Choice>
        </mc:AlternateContent>
        <mc:AlternateContent xmlns:mc="http://schemas.openxmlformats.org/markup-compatibility/2006">
          <mc:Choice Requires="x14">
            <control shapeId="103428" r:id="rId7" name="Check Box 4">
              <controlPr defaultSize="0" autoFill="0" autoLine="0" autoPict="0">
                <anchor moveWithCells="1">
                  <from>
                    <xdr:col>23</xdr:col>
                    <xdr:colOff>121920</xdr:colOff>
                    <xdr:row>10</xdr:row>
                    <xdr:rowOff>220980</xdr:rowOff>
                  </from>
                  <to>
                    <xdr:col>25</xdr:col>
                    <xdr:colOff>7620</xdr:colOff>
                    <xdr:row>12</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J51"/>
  <sheetViews>
    <sheetView showGridLines="0" showZeros="0" view="pageBreakPreview" zoomScale="120" zoomScaleNormal="120" zoomScaleSheetLayoutView="120" workbookViewId="0">
      <selection activeCell="AY3" sqref="AX3:AY3"/>
    </sheetView>
  </sheetViews>
  <sheetFormatPr defaultColWidth="2.21875" defaultRowHeight="12"/>
  <cols>
    <col min="1" max="1" width="2.6640625" style="1" customWidth="1"/>
    <col min="2" max="2" width="2.44140625" style="1" bestFit="1" customWidth="1"/>
    <col min="3" max="41" width="2.21875" style="1"/>
    <col min="42" max="42" width="6.44140625" style="1" bestFit="1" customWidth="1"/>
    <col min="43" max="16384" width="2.21875" style="1"/>
  </cols>
  <sheetData>
    <row r="1" spans="1:61" ht="13.2">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89"/>
    </row>
    <row r="2" spans="1:61" ht="22.5" customHeight="1">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row>
    <row r="3" spans="1:61" ht="13.2">
      <c r="A3" s="30"/>
      <c r="B3" s="31"/>
      <c r="C3" s="32"/>
      <c r="D3" s="32"/>
      <c r="E3" s="30"/>
      <c r="F3" s="30"/>
      <c r="G3" s="30"/>
      <c r="H3" s="30"/>
      <c r="I3" s="30"/>
      <c r="J3" s="30"/>
      <c r="K3" s="30"/>
      <c r="L3" s="30"/>
      <c r="M3" s="30"/>
      <c r="N3" s="30"/>
      <c r="O3" s="30"/>
      <c r="P3" s="30"/>
      <c r="Q3" s="30"/>
      <c r="R3" s="30"/>
      <c r="S3" s="30"/>
      <c r="T3" s="30"/>
      <c r="U3" s="30"/>
      <c r="V3" s="30"/>
      <c r="W3" s="30"/>
      <c r="X3" s="30"/>
      <c r="Y3" s="30"/>
      <c r="Z3" s="30"/>
      <c r="AA3" s="30"/>
      <c r="AB3" s="122"/>
      <c r="AC3" s="117" t="s">
        <v>48</v>
      </c>
      <c r="AD3" s="232"/>
      <c r="AE3" s="232"/>
      <c r="AF3" s="123" t="s">
        <v>2</v>
      </c>
      <c r="AG3" s="232"/>
      <c r="AH3" s="232"/>
      <c r="AI3" s="123" t="s">
        <v>1</v>
      </c>
      <c r="AJ3" s="232"/>
      <c r="AK3" s="232"/>
      <c r="AL3" s="123" t="s">
        <v>0</v>
      </c>
      <c r="AM3" s="29"/>
    </row>
    <row r="4" spans="1:61" ht="45" customHeight="1">
      <c r="A4" s="30"/>
      <c r="B4" s="31"/>
      <c r="C4" s="32"/>
      <c r="D4" s="32"/>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row>
    <row r="5" spans="1:61" ht="18" customHeight="1">
      <c r="A5" s="234" t="s">
        <v>136</v>
      </c>
      <c r="B5" s="234"/>
      <c r="C5" s="234"/>
      <c r="D5" s="234"/>
      <c r="E5" s="234"/>
      <c r="F5" s="234"/>
      <c r="G5" s="234"/>
      <c r="H5" s="30"/>
      <c r="I5" s="30" t="s">
        <v>129</v>
      </c>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row>
    <row r="6" spans="1:61" ht="45" customHeight="1">
      <c r="A6" s="34"/>
      <c r="B6" s="34"/>
      <c r="C6" s="34"/>
      <c r="D6" s="34"/>
      <c r="E6" s="34"/>
      <c r="F6" s="34"/>
      <c r="G6" s="34"/>
      <c r="H6" s="30"/>
      <c r="I6" s="30"/>
      <c r="J6" s="30"/>
      <c r="K6" s="30"/>
      <c r="L6" s="30"/>
      <c r="M6" s="30"/>
      <c r="N6" s="30"/>
      <c r="O6" s="30"/>
      <c r="P6" s="30"/>
      <c r="Q6" s="30"/>
      <c r="R6" s="30"/>
      <c r="S6" s="30"/>
      <c r="T6" s="30"/>
      <c r="U6" s="30"/>
      <c r="V6" s="30"/>
      <c r="W6" s="191"/>
      <c r="X6" s="192"/>
      <c r="Y6" s="192"/>
      <c r="Z6" s="192"/>
      <c r="AA6" s="192"/>
      <c r="AB6" s="192"/>
      <c r="AC6" s="192"/>
      <c r="AD6" s="192"/>
      <c r="AE6" s="192"/>
      <c r="AF6" s="192"/>
      <c r="AG6" s="192"/>
      <c r="AH6" s="192"/>
      <c r="AI6" s="192"/>
      <c r="AJ6" s="192"/>
      <c r="AK6" s="192"/>
      <c r="AL6" s="30"/>
      <c r="AM6" s="30"/>
    </row>
    <row r="7" spans="1:61" ht="15.75" customHeight="1">
      <c r="A7" s="89"/>
      <c r="B7" s="89"/>
      <c r="C7" s="89"/>
      <c r="D7" s="89"/>
      <c r="E7" s="89"/>
      <c r="F7" s="89"/>
      <c r="G7" s="89"/>
      <c r="H7" s="30"/>
      <c r="I7" s="30"/>
      <c r="J7" s="30"/>
      <c r="K7" s="30"/>
      <c r="L7" s="30"/>
      <c r="M7" s="30"/>
      <c r="N7" s="30"/>
      <c r="O7" s="30"/>
      <c r="P7" s="30"/>
      <c r="Q7" s="30"/>
      <c r="R7" s="237" t="s">
        <v>171</v>
      </c>
      <c r="S7" s="237"/>
      <c r="T7" s="237"/>
      <c r="U7" s="237"/>
      <c r="V7" s="237"/>
      <c r="W7" s="237"/>
      <c r="X7" s="237"/>
      <c r="Y7" s="237"/>
      <c r="Z7" s="237"/>
      <c r="AA7" s="237"/>
      <c r="AB7" s="237"/>
      <c r="AC7" s="237"/>
      <c r="AD7" s="237"/>
      <c r="AE7" s="237"/>
      <c r="AF7" s="237"/>
      <c r="AG7" s="237"/>
      <c r="AH7" s="237"/>
      <c r="AI7" s="237"/>
      <c r="AJ7" s="237"/>
      <c r="AK7" s="237"/>
      <c r="AL7" s="34"/>
      <c r="AM7" s="30"/>
    </row>
    <row r="8" spans="1:61" ht="15.75" customHeight="1">
      <c r="A8" s="34"/>
      <c r="B8" s="34"/>
      <c r="C8" s="34"/>
      <c r="D8" s="34"/>
      <c r="E8" s="34"/>
      <c r="F8" s="34"/>
      <c r="G8" s="34"/>
      <c r="H8" s="30"/>
      <c r="I8" s="30"/>
      <c r="J8" s="30"/>
      <c r="K8" s="30"/>
      <c r="L8" s="30"/>
      <c r="M8" s="30"/>
      <c r="N8" s="30"/>
      <c r="O8" s="30"/>
      <c r="P8" s="30"/>
      <c r="Q8" s="30"/>
      <c r="R8" s="237" t="s">
        <v>95</v>
      </c>
      <c r="S8" s="237"/>
      <c r="T8" s="237"/>
      <c r="U8" s="237"/>
      <c r="V8" s="237"/>
      <c r="W8" s="237"/>
      <c r="X8" s="237"/>
      <c r="Y8" s="237"/>
      <c r="Z8" s="237"/>
      <c r="AA8" s="237"/>
      <c r="AB8" s="237"/>
      <c r="AC8" s="237"/>
      <c r="AD8" s="237"/>
      <c r="AE8" s="237"/>
      <c r="AF8" s="237"/>
      <c r="AG8" s="237"/>
      <c r="AH8" s="237"/>
      <c r="AI8" s="237"/>
      <c r="AJ8" s="237"/>
      <c r="AK8" s="237"/>
      <c r="AL8" s="96" t="s">
        <v>130</v>
      </c>
      <c r="AM8" s="30"/>
    </row>
    <row r="9" spans="1:61" ht="18" customHeight="1">
      <c r="A9" s="34"/>
      <c r="B9" s="34"/>
      <c r="C9" s="34"/>
      <c r="D9" s="34"/>
      <c r="E9" s="34"/>
      <c r="F9" s="34"/>
      <c r="G9" s="34"/>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row>
    <row r="10" spans="1:61" s="145" customFormat="1" ht="56.25" customHeight="1">
      <c r="A10" s="242" t="s">
        <v>147</v>
      </c>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row>
    <row r="11" spans="1:61" ht="56.25" customHeight="1">
      <c r="A11" s="235" t="s">
        <v>140</v>
      </c>
      <c r="B11" s="236"/>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row>
    <row r="12" spans="1:61" ht="12" customHeight="1">
      <c r="A12" s="236"/>
      <c r="B12" s="236"/>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row>
    <row r="13" spans="1:61" ht="57" customHeight="1">
      <c r="A13" s="236"/>
      <c r="B13" s="236"/>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row>
    <row r="14" spans="1:61" ht="13.8" hidden="1" thickBot="1">
      <c r="A14" s="30"/>
      <c r="B14" s="245" t="s">
        <v>131</v>
      </c>
      <c r="C14" s="245"/>
      <c r="D14" s="245"/>
      <c r="E14" s="245"/>
      <c r="F14" s="245"/>
      <c r="G14" s="245"/>
      <c r="H14" s="245"/>
      <c r="I14" s="245"/>
      <c r="J14" s="245"/>
      <c r="K14" s="246" t="e">
        <f>SUM(#REF!)</f>
        <v>#REF!</v>
      </c>
      <c r="L14" s="246"/>
      <c r="M14" s="246"/>
      <c r="N14" s="246"/>
      <c r="O14" s="246"/>
      <c r="P14" s="246"/>
      <c r="Q14" s="246"/>
      <c r="R14" s="246"/>
      <c r="S14" s="33" t="s">
        <v>107</v>
      </c>
      <c r="T14" s="33"/>
      <c r="U14" s="30"/>
      <c r="V14" s="30"/>
      <c r="W14" s="30"/>
      <c r="X14" s="30"/>
      <c r="Y14" s="30"/>
      <c r="Z14" s="30"/>
      <c r="AA14" s="30"/>
      <c r="AB14" s="30"/>
      <c r="AC14" s="30"/>
      <c r="AD14" s="30"/>
      <c r="AE14" s="30"/>
      <c r="AF14" s="30"/>
      <c r="AG14" s="30"/>
      <c r="AH14" s="30"/>
      <c r="AI14" s="30"/>
      <c r="AJ14" s="30"/>
      <c r="AK14" s="30"/>
      <c r="AL14" s="30"/>
      <c r="AM14" s="30"/>
      <c r="AP14" s="139" t="e">
        <f ca="1">IF(K14=SUM(別添!$N$5:$N$29),"○","! 別添(事業所一覧)の合計額と一致しません")</f>
        <v>#REF!</v>
      </c>
      <c r="AQ14" s="140"/>
      <c r="AR14" s="140"/>
      <c r="AS14" s="140"/>
      <c r="AT14" s="140"/>
      <c r="AU14" s="140"/>
      <c r="AV14" s="140"/>
      <c r="AW14" s="140"/>
      <c r="AX14" s="140"/>
      <c r="AY14" s="140"/>
      <c r="AZ14" s="140"/>
      <c r="BA14" s="140"/>
      <c r="BB14" s="140"/>
      <c r="BC14" s="140"/>
      <c r="BD14" s="140"/>
      <c r="BE14" s="140"/>
      <c r="BF14" s="141"/>
    </row>
    <row r="15" spans="1:61" ht="7.5" hidden="1" customHeight="1" thickBot="1">
      <c r="A15" s="30"/>
      <c r="B15" s="33"/>
      <c r="C15" s="33"/>
      <c r="D15" s="33"/>
      <c r="E15" s="33"/>
      <c r="F15" s="33"/>
      <c r="G15" s="33"/>
      <c r="H15" s="33"/>
      <c r="I15" s="33"/>
      <c r="J15" s="33"/>
      <c r="K15" s="33"/>
      <c r="L15" s="33"/>
      <c r="M15" s="33"/>
      <c r="N15" s="33"/>
      <c r="O15" s="33"/>
      <c r="P15" s="33"/>
      <c r="Q15" s="33"/>
      <c r="R15" s="33"/>
      <c r="S15" s="33"/>
      <c r="T15" s="33"/>
      <c r="U15" s="30"/>
      <c r="V15" s="30"/>
      <c r="W15" s="30"/>
      <c r="X15" s="30"/>
      <c r="Y15" s="30"/>
      <c r="Z15" s="30"/>
      <c r="AA15" s="30"/>
      <c r="AB15" s="30"/>
      <c r="AC15" s="30"/>
      <c r="AD15" s="30"/>
      <c r="AE15" s="30"/>
      <c r="AF15" s="30"/>
      <c r="AG15" s="30"/>
      <c r="AH15" s="30"/>
      <c r="AI15" s="30"/>
      <c r="AJ15" s="30"/>
      <c r="AK15" s="30"/>
      <c r="AL15" s="30"/>
      <c r="AM15" s="30"/>
    </row>
    <row r="16" spans="1:61" ht="13.8" hidden="1" thickBot="1">
      <c r="A16" s="30"/>
      <c r="B16" s="116" t="s">
        <v>108</v>
      </c>
      <c r="D16" s="33"/>
      <c r="E16" s="33"/>
      <c r="F16" s="33"/>
      <c r="G16" s="33"/>
      <c r="H16" s="33"/>
      <c r="I16" s="33"/>
      <c r="L16" s="33"/>
      <c r="M16" s="33"/>
      <c r="N16" s="33"/>
      <c r="O16" s="33"/>
      <c r="P16" s="33"/>
      <c r="Q16" s="33"/>
      <c r="R16" s="33"/>
      <c r="S16" s="33"/>
      <c r="T16" s="33"/>
      <c r="U16" s="30"/>
      <c r="V16" s="30"/>
      <c r="W16" s="30"/>
      <c r="X16" s="30"/>
      <c r="Y16" s="30"/>
      <c r="Z16" s="30"/>
      <c r="AA16" s="30"/>
      <c r="AB16" s="30"/>
      <c r="AC16" s="30"/>
      <c r="AD16" s="30"/>
      <c r="AE16" s="30"/>
      <c r="AF16" s="30"/>
      <c r="AG16" s="30"/>
      <c r="AH16" s="30"/>
      <c r="AI16" s="30"/>
      <c r="AJ16" s="30"/>
      <c r="AK16" s="30"/>
      <c r="AL16" s="30"/>
      <c r="AM16" s="30"/>
      <c r="AP16" s="139" t="e">
        <f ca="1">IF(BH18=BH19,"○","! 職員表の合計人数と個票の合計人数が一致しません")</f>
        <v>#REF!</v>
      </c>
      <c r="AQ16" s="140"/>
      <c r="AR16" s="140"/>
      <c r="AS16" s="140"/>
      <c r="AT16" s="140"/>
      <c r="AU16" s="140"/>
      <c r="AV16" s="140"/>
      <c r="AW16" s="140"/>
      <c r="AX16" s="140"/>
      <c r="AY16" s="140"/>
      <c r="AZ16" s="140"/>
      <c r="BA16" s="140"/>
      <c r="BB16" s="140"/>
      <c r="BC16" s="140"/>
      <c r="BD16" s="140"/>
      <c r="BE16" s="140"/>
      <c r="BF16" s="140"/>
      <c r="BG16" s="140"/>
      <c r="BH16" s="140"/>
      <c r="BI16" s="141"/>
    </row>
    <row r="17" spans="1:62" ht="13.2" hidden="1">
      <c r="A17" s="30"/>
      <c r="B17" s="33"/>
      <c r="C17" s="231" t="s">
        <v>109</v>
      </c>
      <c r="D17" s="231"/>
      <c r="E17" s="231"/>
      <c r="F17" s="231"/>
      <c r="G17" s="231"/>
      <c r="H17" s="231"/>
      <c r="I17" s="231"/>
      <c r="J17" s="231"/>
      <c r="K17" s="231"/>
      <c r="L17" s="231"/>
      <c r="M17" s="231"/>
      <c r="N17" s="231"/>
      <c r="O17" s="231"/>
      <c r="P17" s="231"/>
      <c r="Q17" s="231"/>
      <c r="R17" s="231"/>
      <c r="S17" s="231"/>
      <c r="T17" s="231"/>
      <c r="U17" s="231"/>
      <c r="V17" s="231"/>
      <c r="W17" s="231"/>
      <c r="X17" s="233" t="e">
        <f>SUM(#REF!)</f>
        <v>#REF!</v>
      </c>
      <c r="Y17" s="233"/>
      <c r="Z17" s="233"/>
      <c r="AA17" s="233"/>
      <c r="AB17" s="233"/>
      <c r="AC17" s="30" t="s">
        <v>107</v>
      </c>
      <c r="AD17" s="30"/>
      <c r="AE17" s="30"/>
      <c r="AF17" s="30"/>
      <c r="AG17" s="30"/>
      <c r="AH17" s="30"/>
      <c r="AI17" s="30"/>
      <c r="AJ17" s="30"/>
      <c r="AK17" s="30"/>
      <c r="AL17" s="30"/>
      <c r="AM17" s="30"/>
    </row>
    <row r="18" spans="1:62" ht="13.2" hidden="1">
      <c r="A18" s="30"/>
      <c r="B18" s="33"/>
      <c r="C18" s="231" t="s">
        <v>64</v>
      </c>
      <c r="D18" s="231"/>
      <c r="E18" s="231"/>
      <c r="F18" s="231"/>
      <c r="G18" s="231"/>
      <c r="H18" s="231"/>
      <c r="I18" s="231"/>
      <c r="J18" s="231"/>
      <c r="K18" s="231"/>
      <c r="L18" s="231"/>
      <c r="M18" s="231"/>
      <c r="N18" s="231"/>
      <c r="O18" s="231"/>
      <c r="P18" s="231"/>
      <c r="Q18" s="231"/>
      <c r="R18" s="231"/>
      <c r="S18" s="231"/>
      <c r="T18" s="231"/>
      <c r="U18" s="231"/>
      <c r="V18" s="231"/>
      <c r="W18" s="231"/>
      <c r="X18" s="233" t="e">
        <f>SUM(#REF!)</f>
        <v>#REF!</v>
      </c>
      <c r="Y18" s="233"/>
      <c r="Z18" s="233"/>
      <c r="AA18" s="233"/>
      <c r="AB18" s="233"/>
      <c r="AC18" s="30" t="s">
        <v>107</v>
      </c>
      <c r="AD18" s="30"/>
      <c r="AE18" s="30"/>
      <c r="AF18" s="30"/>
      <c r="AG18" s="30"/>
      <c r="AH18" s="30"/>
      <c r="AI18" s="30"/>
      <c r="AJ18" s="30"/>
      <c r="AK18" s="30"/>
      <c r="AL18" s="30"/>
      <c r="AM18" s="30"/>
      <c r="AP18" s="142" t="s">
        <v>126</v>
      </c>
      <c r="AQ18" s="143"/>
      <c r="AR18" s="144"/>
      <c r="AS18" s="142" t="s">
        <v>123</v>
      </c>
      <c r="AT18" s="143"/>
      <c r="AU18" s="144"/>
      <c r="AV18" s="221" t="e">
        <f>COUNTIFS(#REF!,20)</f>
        <v>#REF!</v>
      </c>
      <c r="AW18" s="222"/>
      <c r="AX18" s="144" t="s">
        <v>124</v>
      </c>
      <c r="AY18" s="142" t="s">
        <v>125</v>
      </c>
      <c r="AZ18" s="143"/>
      <c r="BA18" s="144"/>
      <c r="BB18" s="221" t="e">
        <f>COUNTIFS(#REF!,5)</f>
        <v>#REF!</v>
      </c>
      <c r="BC18" s="222"/>
      <c r="BD18" s="144" t="s">
        <v>124</v>
      </c>
      <c r="BE18" s="142" t="s">
        <v>128</v>
      </c>
      <c r="BF18" s="143"/>
      <c r="BG18" s="144"/>
      <c r="BH18" s="221" t="e">
        <f>SUM(AV18,BB18)</f>
        <v>#REF!</v>
      </c>
      <c r="BI18" s="222"/>
      <c r="BJ18" s="144" t="s">
        <v>124</v>
      </c>
    </row>
    <row r="19" spans="1:62" ht="13.2" hidden="1">
      <c r="A19" s="30"/>
      <c r="B19" s="33"/>
      <c r="C19" s="231" t="s">
        <v>66</v>
      </c>
      <c r="D19" s="231"/>
      <c r="E19" s="231"/>
      <c r="F19" s="231"/>
      <c r="G19" s="231"/>
      <c r="H19" s="231"/>
      <c r="I19" s="231"/>
      <c r="J19" s="231"/>
      <c r="K19" s="231"/>
      <c r="L19" s="231"/>
      <c r="M19" s="231"/>
      <c r="N19" s="231"/>
      <c r="O19" s="231"/>
      <c r="P19" s="231"/>
      <c r="Q19" s="231"/>
      <c r="R19" s="231"/>
      <c r="S19" s="231"/>
      <c r="T19" s="231"/>
      <c r="U19" s="231"/>
      <c r="V19" s="231"/>
      <c r="W19" s="231"/>
      <c r="X19" s="233" t="e">
        <f>SUM(#REF!)</f>
        <v>#REF!</v>
      </c>
      <c r="Y19" s="233"/>
      <c r="Z19" s="233"/>
      <c r="AA19" s="233"/>
      <c r="AB19" s="233"/>
      <c r="AC19" s="30" t="s">
        <v>107</v>
      </c>
      <c r="AD19" s="30"/>
      <c r="AE19" s="30"/>
      <c r="AF19" s="30"/>
      <c r="AG19" s="30"/>
      <c r="AH19" s="30"/>
      <c r="AI19" s="30"/>
      <c r="AJ19" s="30"/>
      <c r="AK19" s="30"/>
      <c r="AL19" s="30"/>
      <c r="AM19" s="30"/>
      <c r="AP19" s="142" t="s">
        <v>127</v>
      </c>
      <c r="AQ19" s="143"/>
      <c r="AR19" s="144"/>
      <c r="AS19" s="142" t="s">
        <v>123</v>
      </c>
      <c r="AT19" s="143"/>
      <c r="AU19" s="144"/>
      <c r="AV19" s="221">
        <f ca="1">SUM(別添!AM5:AM30)</f>
        <v>0</v>
      </c>
      <c r="AW19" s="222"/>
      <c r="AX19" s="144" t="s">
        <v>124</v>
      </c>
      <c r="AY19" s="142" t="s">
        <v>125</v>
      </c>
      <c r="AZ19" s="143"/>
      <c r="BA19" s="144"/>
      <c r="BB19" s="221">
        <f ca="1">SUM(別添!AN5:AN30)</f>
        <v>0</v>
      </c>
      <c r="BC19" s="222"/>
      <c r="BD19" s="144" t="s">
        <v>124</v>
      </c>
      <c r="BE19" s="142" t="s">
        <v>128</v>
      </c>
      <c r="BF19" s="143"/>
      <c r="BG19" s="144"/>
      <c r="BH19" s="221">
        <f ca="1">SUM(AV19,BB19)</f>
        <v>0</v>
      </c>
      <c r="BI19" s="222"/>
      <c r="BJ19" s="144" t="s">
        <v>124</v>
      </c>
    </row>
    <row r="20" spans="1:62" ht="13.2" hidden="1">
      <c r="A20" s="30"/>
      <c r="B20" s="33"/>
      <c r="C20" s="231" t="s">
        <v>67</v>
      </c>
      <c r="D20" s="231"/>
      <c r="E20" s="231"/>
      <c r="F20" s="231"/>
      <c r="G20" s="231"/>
      <c r="H20" s="231"/>
      <c r="I20" s="231"/>
      <c r="J20" s="231"/>
      <c r="K20" s="231"/>
      <c r="L20" s="231"/>
      <c r="M20" s="231"/>
      <c r="N20" s="231"/>
      <c r="O20" s="231"/>
      <c r="P20" s="231"/>
      <c r="Q20" s="231"/>
      <c r="R20" s="231"/>
      <c r="S20" s="231"/>
      <c r="T20" s="231"/>
      <c r="U20" s="231"/>
      <c r="V20" s="231"/>
      <c r="W20" s="231"/>
      <c r="X20" s="233" t="e">
        <f>SUM(#REF!)</f>
        <v>#REF!</v>
      </c>
      <c r="Y20" s="233"/>
      <c r="Z20" s="233"/>
      <c r="AA20" s="233"/>
      <c r="AB20" s="233"/>
      <c r="AC20" s="30" t="s">
        <v>107</v>
      </c>
      <c r="AD20" s="30"/>
      <c r="AE20" s="30"/>
      <c r="AF20" s="30"/>
      <c r="AG20" s="30"/>
      <c r="AH20" s="30"/>
      <c r="AI20" s="30"/>
      <c r="AJ20" s="30"/>
      <c r="AK20" s="30"/>
      <c r="AL20" s="30"/>
      <c r="AM20" s="30"/>
    </row>
    <row r="21" spans="1:62">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row>
    <row r="22" spans="1:62" ht="13.2">
      <c r="A22" s="35"/>
      <c r="B22" s="30" t="s">
        <v>135</v>
      </c>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row>
    <row r="23" spans="1:62" ht="13.2">
      <c r="A23" s="35"/>
      <c r="B23" s="30" t="s">
        <v>148</v>
      </c>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row>
    <row r="24" spans="1:62" ht="13.2">
      <c r="A24" s="35"/>
      <c r="B24" s="30" t="s">
        <v>188</v>
      </c>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row>
    <row r="25" spans="1:62" ht="13.2">
      <c r="A25" s="35"/>
      <c r="B25" s="99" t="s">
        <v>149</v>
      </c>
      <c r="C25" s="35"/>
      <c r="D25" s="30"/>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row>
    <row r="26" spans="1:62" ht="13.2">
      <c r="A26" s="35"/>
      <c r="B26" s="30"/>
      <c r="C26" s="35"/>
      <c r="D26" s="30" t="s">
        <v>150</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row>
    <row r="27" spans="1:62" ht="13.2">
      <c r="A27" s="35"/>
      <c r="B27" s="30" t="s">
        <v>151</v>
      </c>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row>
    <row r="28" spans="1:62" ht="27.75" customHeight="1">
      <c r="A28" s="35"/>
      <c r="B28" s="30"/>
      <c r="C28" s="35"/>
      <c r="D28" s="223" t="s">
        <v>189</v>
      </c>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row>
    <row r="29" spans="1:62" ht="13.2">
      <c r="A29" s="35"/>
      <c r="B29" s="30"/>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row>
    <row r="30" spans="1:62" ht="13.2">
      <c r="A30" s="35"/>
      <c r="B30" s="30"/>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row>
    <row r="31" spans="1:62" ht="13.2">
      <c r="A31" s="35"/>
      <c r="B31" s="30"/>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row>
    <row r="32" spans="1:62">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row>
    <row r="33" spans="1:39">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row>
    <row r="34" spans="1:39">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row>
    <row r="35" spans="1:39">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row>
    <row r="36" spans="1:39">
      <c r="A36" s="35"/>
      <c r="B36" s="35"/>
      <c r="C36" s="35"/>
      <c r="D36" s="35"/>
      <c r="E36" s="35"/>
      <c r="F36" s="35"/>
      <c r="G36" s="35"/>
      <c r="H36" s="35"/>
      <c r="I36" s="35"/>
      <c r="J36" s="35"/>
      <c r="K36" s="35"/>
      <c r="L36" s="35"/>
      <c r="M36" s="35"/>
      <c r="N36" s="35"/>
      <c r="O36" s="35"/>
      <c r="P36" s="35"/>
      <c r="Q36" s="35"/>
      <c r="R36" s="35"/>
      <c r="S36" s="35"/>
      <c r="T36" s="35"/>
      <c r="V36" s="35"/>
      <c r="W36" s="35"/>
      <c r="X36" s="35"/>
      <c r="Y36" s="35"/>
      <c r="Z36" s="35"/>
      <c r="AA36" s="35"/>
      <c r="AB36" s="35"/>
      <c r="AC36" s="35"/>
      <c r="AD36" s="35"/>
      <c r="AE36" s="35"/>
      <c r="AF36" s="35"/>
      <c r="AG36" s="35"/>
      <c r="AH36" s="35"/>
      <c r="AI36" s="35"/>
      <c r="AJ36" s="35"/>
      <c r="AK36" s="35"/>
      <c r="AL36" s="35"/>
      <c r="AM36" s="35"/>
    </row>
    <row r="37" spans="1:39" ht="12" customHeight="1">
      <c r="A37" s="35"/>
      <c r="B37" s="35"/>
      <c r="C37" s="35"/>
      <c r="D37" s="35"/>
      <c r="E37" s="35"/>
      <c r="F37" s="35"/>
      <c r="G37" s="35"/>
      <c r="H37" s="35"/>
      <c r="I37" s="35"/>
      <c r="J37" s="35"/>
      <c r="K37" s="35"/>
      <c r="L37" s="35"/>
      <c r="M37" s="35"/>
      <c r="N37" s="35"/>
      <c r="O37" s="35"/>
      <c r="P37" s="35"/>
      <c r="Q37" s="35"/>
      <c r="R37" s="35"/>
      <c r="S37" s="35"/>
      <c r="T37" s="35"/>
      <c r="X37" s="35"/>
      <c r="Z37" s="35"/>
      <c r="AA37" s="35"/>
      <c r="AB37" s="35"/>
      <c r="AC37" s="35"/>
      <c r="AD37" s="35"/>
      <c r="AE37" s="35"/>
      <c r="AF37" s="35"/>
      <c r="AG37" s="35"/>
      <c r="AH37" s="35"/>
      <c r="AI37" s="35"/>
      <c r="AJ37" s="35"/>
      <c r="AK37" s="35"/>
      <c r="AL37" s="35"/>
      <c r="AM37" s="35"/>
    </row>
    <row r="38" spans="1:39" ht="6" customHeight="1">
      <c r="A38" s="35"/>
      <c r="B38" s="35"/>
      <c r="C38" s="35"/>
      <c r="D38" s="35"/>
      <c r="E38" s="35"/>
      <c r="F38" s="35"/>
      <c r="G38" s="35"/>
      <c r="H38" s="35"/>
      <c r="I38" s="35"/>
      <c r="J38" s="35"/>
      <c r="K38" s="35"/>
      <c r="L38" s="35"/>
      <c r="M38" s="35"/>
      <c r="N38" s="35"/>
      <c r="O38" s="35"/>
      <c r="P38" s="35"/>
      <c r="Q38" s="35"/>
      <c r="R38" s="35"/>
      <c r="S38" s="35"/>
      <c r="T38" s="35"/>
      <c r="U38" s="146"/>
      <c r="V38" s="146"/>
      <c r="W38" s="146"/>
      <c r="X38" s="146"/>
      <c r="Y38" s="146"/>
      <c r="Z38" s="146"/>
      <c r="AA38" s="146"/>
      <c r="AB38" s="146"/>
      <c r="AC38" s="147"/>
      <c r="AD38" s="147"/>
      <c r="AE38" s="147"/>
      <c r="AF38" s="147"/>
      <c r="AG38" s="147"/>
      <c r="AH38" s="147"/>
      <c r="AI38" s="147"/>
      <c r="AJ38" s="147"/>
      <c r="AK38" s="147"/>
      <c r="AL38" s="35"/>
      <c r="AM38" s="35"/>
    </row>
    <row r="39" spans="1:39" ht="18" customHeight="1">
      <c r="A39" s="35"/>
      <c r="B39" s="35"/>
      <c r="C39" s="35"/>
      <c r="D39" s="35"/>
      <c r="E39" s="35"/>
      <c r="F39" s="35"/>
      <c r="G39" s="35"/>
      <c r="H39" s="35"/>
      <c r="I39" s="35"/>
      <c r="J39" s="35"/>
      <c r="K39" s="35"/>
      <c r="L39" s="35"/>
      <c r="M39" s="35"/>
      <c r="N39" s="35"/>
      <c r="O39" s="35"/>
      <c r="P39" s="35"/>
      <c r="Q39" s="35"/>
      <c r="R39" s="35"/>
      <c r="S39" s="35"/>
      <c r="T39" s="35" t="s">
        <v>152</v>
      </c>
      <c r="U39" s="148"/>
      <c r="V39" s="148"/>
      <c r="W39" s="148"/>
      <c r="X39" s="148"/>
      <c r="Y39" s="148"/>
      <c r="Z39" s="148"/>
      <c r="AA39" s="148"/>
      <c r="AB39" s="148"/>
      <c r="AC39" s="149"/>
      <c r="AD39" s="149"/>
      <c r="AE39" s="149"/>
      <c r="AF39" s="149"/>
      <c r="AG39" s="149"/>
      <c r="AH39" s="149"/>
      <c r="AI39" s="149"/>
      <c r="AJ39" s="149"/>
      <c r="AK39" s="149"/>
      <c r="AL39" s="35"/>
      <c r="AM39" s="35"/>
    </row>
    <row r="40" spans="1:39" ht="14.4">
      <c r="A40" s="189"/>
      <c r="B40" s="189"/>
      <c r="C40" s="189"/>
      <c r="D40" s="189"/>
      <c r="E40" s="189"/>
      <c r="F40" s="189"/>
      <c r="G40" s="189"/>
      <c r="H40" s="189"/>
      <c r="I40" s="189"/>
      <c r="J40" s="189"/>
      <c r="K40" s="189"/>
      <c r="L40" s="189"/>
      <c r="M40" s="189"/>
      <c r="N40" s="189"/>
      <c r="O40" s="189"/>
      <c r="P40" s="189"/>
      <c r="Q40" s="189"/>
      <c r="R40" s="189"/>
      <c r="S40" s="189"/>
      <c r="T40" s="189"/>
      <c r="U40" s="224" t="s">
        <v>172</v>
      </c>
      <c r="V40" s="225"/>
      <c r="W40" s="225"/>
      <c r="X40" s="225"/>
      <c r="Y40" s="225"/>
      <c r="Z40" s="225"/>
      <c r="AA40" s="225"/>
      <c r="AB40" s="226"/>
      <c r="AC40" s="193" t="s">
        <v>173</v>
      </c>
      <c r="AD40" s="230"/>
      <c r="AE40" s="230"/>
      <c r="AF40" s="230"/>
      <c r="AG40" s="230"/>
      <c r="AH40" s="194"/>
      <c r="AI40" s="194"/>
      <c r="AJ40" s="194"/>
      <c r="AK40" s="195"/>
      <c r="AL40" s="189"/>
      <c r="AM40" s="189"/>
    </row>
    <row r="41" spans="1:39" ht="18" customHeight="1">
      <c r="A41" s="189"/>
      <c r="B41" s="189"/>
      <c r="C41" s="189"/>
      <c r="D41" s="189"/>
      <c r="E41" s="189"/>
      <c r="F41" s="189"/>
      <c r="G41" s="189"/>
      <c r="H41" s="189"/>
      <c r="I41" s="189"/>
      <c r="J41" s="189"/>
      <c r="K41" s="189"/>
      <c r="L41" s="189"/>
      <c r="M41" s="189"/>
      <c r="N41" s="189"/>
      <c r="O41" s="189"/>
      <c r="P41" s="189"/>
      <c r="Q41" s="189"/>
      <c r="R41" s="189"/>
      <c r="S41" s="189"/>
      <c r="T41" s="189"/>
      <c r="U41" s="227"/>
      <c r="V41" s="228"/>
      <c r="W41" s="228"/>
      <c r="X41" s="228"/>
      <c r="Y41" s="228"/>
      <c r="Z41" s="228"/>
      <c r="AA41" s="228"/>
      <c r="AB41" s="229"/>
      <c r="AC41" s="220"/>
      <c r="AD41" s="220"/>
      <c r="AE41" s="220"/>
      <c r="AF41" s="220"/>
      <c r="AG41" s="220"/>
      <c r="AH41" s="220"/>
      <c r="AI41" s="220"/>
      <c r="AJ41" s="220"/>
      <c r="AK41" s="220"/>
      <c r="AL41" s="189"/>
      <c r="AM41" s="189"/>
    </row>
    <row r="42" spans="1:39" ht="18.75" customHeight="1">
      <c r="A42" s="35"/>
      <c r="B42" s="35"/>
      <c r="C42" s="35"/>
      <c r="D42" s="35"/>
      <c r="E42" s="35"/>
      <c r="F42" s="35"/>
      <c r="G42" s="35"/>
      <c r="H42" s="35"/>
      <c r="I42" s="35"/>
      <c r="J42" s="35"/>
      <c r="K42" s="35"/>
      <c r="L42" s="35"/>
      <c r="M42" s="35"/>
      <c r="N42" s="35"/>
      <c r="O42" s="35"/>
      <c r="P42" s="35"/>
      <c r="Q42" s="35"/>
      <c r="R42" s="35"/>
      <c r="S42" s="35"/>
      <c r="T42" s="35"/>
      <c r="U42" s="243" t="s">
        <v>97</v>
      </c>
      <c r="V42" s="244"/>
      <c r="W42" s="244"/>
      <c r="X42" s="244"/>
      <c r="Y42" s="244"/>
      <c r="Z42" s="244"/>
      <c r="AA42" s="244"/>
      <c r="AB42" s="101"/>
      <c r="AC42" s="238"/>
      <c r="AD42" s="238"/>
      <c r="AE42" s="238"/>
      <c r="AF42" s="238"/>
      <c r="AG42" s="238"/>
      <c r="AH42" s="238"/>
      <c r="AI42" s="238"/>
      <c r="AJ42" s="238"/>
      <c r="AK42" s="238"/>
      <c r="AL42" s="35"/>
      <c r="AM42" s="35"/>
    </row>
    <row r="43" spans="1:39" ht="18.75" customHeight="1">
      <c r="A43" s="35"/>
      <c r="B43" s="35"/>
      <c r="C43" s="35"/>
      <c r="D43" s="35"/>
      <c r="E43" s="35"/>
      <c r="F43" s="35"/>
      <c r="G43" s="35"/>
      <c r="H43" s="35"/>
      <c r="I43" s="35"/>
      <c r="J43" s="35"/>
      <c r="K43" s="35"/>
      <c r="L43" s="35"/>
      <c r="M43" s="35"/>
      <c r="N43" s="35"/>
      <c r="O43" s="35"/>
      <c r="P43" s="35"/>
      <c r="Q43" s="35"/>
      <c r="R43" s="35"/>
      <c r="S43" s="35"/>
      <c r="T43" s="35"/>
      <c r="U43" s="243" t="s">
        <v>98</v>
      </c>
      <c r="V43" s="244"/>
      <c r="W43" s="244"/>
      <c r="X43" s="244"/>
      <c r="Y43" s="244"/>
      <c r="Z43" s="244"/>
      <c r="AA43" s="244"/>
      <c r="AB43" s="101"/>
      <c r="AC43" s="238"/>
      <c r="AD43" s="238"/>
      <c r="AE43" s="238"/>
      <c r="AF43" s="238"/>
      <c r="AG43" s="238"/>
      <c r="AH43" s="238"/>
      <c r="AI43" s="238"/>
      <c r="AJ43" s="238"/>
      <c r="AK43" s="238"/>
      <c r="AL43" s="35"/>
      <c r="AM43" s="35"/>
    </row>
    <row r="44" spans="1:39" ht="18.75" customHeight="1">
      <c r="A44" s="35"/>
      <c r="B44" s="35"/>
      <c r="C44" s="35"/>
      <c r="D44" s="35"/>
      <c r="E44" s="35"/>
      <c r="F44" s="35"/>
      <c r="G44" s="35"/>
      <c r="H44" s="35"/>
      <c r="I44" s="35"/>
      <c r="J44" s="35"/>
      <c r="K44" s="35"/>
      <c r="L44" s="35"/>
      <c r="M44" s="35"/>
      <c r="N44" s="35"/>
      <c r="O44" s="35"/>
      <c r="P44" s="35"/>
      <c r="Q44" s="35"/>
      <c r="R44" s="35"/>
      <c r="S44" s="35"/>
      <c r="T44" s="35"/>
      <c r="U44" s="224" t="s">
        <v>99</v>
      </c>
      <c r="V44" s="225"/>
      <c r="W44" s="225"/>
      <c r="X44" s="100"/>
      <c r="Y44" s="239" t="s">
        <v>96</v>
      </c>
      <c r="Z44" s="240"/>
      <c r="AA44" s="240"/>
      <c r="AB44" s="241"/>
      <c r="AC44" s="238"/>
      <c r="AD44" s="238"/>
      <c r="AE44" s="238"/>
      <c r="AF44" s="238"/>
      <c r="AG44" s="238"/>
      <c r="AH44" s="238"/>
      <c r="AI44" s="238"/>
      <c r="AJ44" s="238"/>
      <c r="AK44" s="238"/>
      <c r="AL44" s="35"/>
      <c r="AM44" s="35"/>
    </row>
    <row r="45" spans="1:39" ht="18.75" customHeight="1">
      <c r="A45" s="35"/>
      <c r="B45" s="35"/>
      <c r="C45" s="35"/>
      <c r="D45" s="35"/>
      <c r="E45" s="35"/>
      <c r="F45" s="35"/>
      <c r="G45" s="35"/>
      <c r="H45" s="35"/>
      <c r="I45" s="35"/>
      <c r="J45" s="35"/>
      <c r="K45" s="35"/>
      <c r="L45" s="35"/>
      <c r="M45" s="35"/>
      <c r="N45" s="35"/>
      <c r="O45" s="35"/>
      <c r="P45" s="35"/>
      <c r="Q45" s="35"/>
      <c r="R45" s="35"/>
      <c r="S45" s="35"/>
      <c r="T45" s="35"/>
      <c r="U45" s="227"/>
      <c r="V45" s="228"/>
      <c r="W45" s="228"/>
      <c r="X45" s="102"/>
      <c r="Y45" s="239" t="s">
        <v>100</v>
      </c>
      <c r="Z45" s="240"/>
      <c r="AA45" s="240"/>
      <c r="AB45" s="241"/>
      <c r="AC45" s="238"/>
      <c r="AD45" s="238"/>
      <c r="AE45" s="238"/>
      <c r="AF45" s="238"/>
      <c r="AG45" s="238"/>
      <c r="AH45" s="238"/>
      <c r="AI45" s="238"/>
      <c r="AJ45" s="238"/>
      <c r="AK45" s="238"/>
      <c r="AL45" s="35"/>
      <c r="AM45" s="35"/>
    </row>
    <row r="46" spans="1:39" ht="18.75" customHeight="1">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row>
    <row r="47" spans="1:39">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row>
    <row r="48" spans="1:39">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row>
    <row r="49" spans="1:39">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row>
    <row r="50" spans="1:39">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row>
    <row r="51" spans="1:39">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row>
  </sheetData>
  <mergeCells count="37">
    <mergeCell ref="A5:G5"/>
    <mergeCell ref="A11:AM13"/>
    <mergeCell ref="R7:AK7"/>
    <mergeCell ref="R8:AK8"/>
    <mergeCell ref="AC45:AK45"/>
    <mergeCell ref="U44:W45"/>
    <mergeCell ref="Y44:AB44"/>
    <mergeCell ref="Y45:AB45"/>
    <mergeCell ref="A10:AM10"/>
    <mergeCell ref="U42:AA42"/>
    <mergeCell ref="U43:AA43"/>
    <mergeCell ref="AC42:AK42"/>
    <mergeCell ref="AC43:AK43"/>
    <mergeCell ref="AC44:AK44"/>
    <mergeCell ref="B14:J14"/>
    <mergeCell ref="K14:R14"/>
    <mergeCell ref="C17:W17"/>
    <mergeCell ref="X17:AB17"/>
    <mergeCell ref="X18:AB18"/>
    <mergeCell ref="X19:AB19"/>
    <mergeCell ref="X20:AB20"/>
    <mergeCell ref="C18:W18"/>
    <mergeCell ref="BH18:BI18"/>
    <mergeCell ref="BH19:BI19"/>
    <mergeCell ref="AJ3:AK3"/>
    <mergeCell ref="AG3:AH3"/>
    <mergeCell ref="AD3:AE3"/>
    <mergeCell ref="AC41:AK41"/>
    <mergeCell ref="AV18:AW18"/>
    <mergeCell ref="BB18:BC18"/>
    <mergeCell ref="AV19:AW19"/>
    <mergeCell ref="BB19:BC19"/>
    <mergeCell ref="D28:AM28"/>
    <mergeCell ref="U40:AB41"/>
    <mergeCell ref="AD40:AG40"/>
    <mergeCell ref="C19:W19"/>
    <mergeCell ref="C20:W20"/>
  </mergeCells>
  <phoneticPr fontId="4"/>
  <printOptions horizontalCentered="1"/>
  <pageMargins left="0.70866141732283472" right="0.70866141732283472" top="0.94488188976377963" bottom="0.74803149606299213" header="0.31496062992125984" footer="0.31496062992125984"/>
  <pageSetup paperSize="9" orientation="portrait"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62"/>
  <sheetViews>
    <sheetView showGridLines="0" showZeros="0" view="pageBreakPreview" zoomScale="130" zoomScaleNormal="160" zoomScaleSheetLayoutView="130" workbookViewId="0">
      <selection activeCell="CG35" sqref="CG35"/>
    </sheetView>
  </sheetViews>
  <sheetFormatPr defaultColWidth="2.21875" defaultRowHeight="13.2"/>
  <cols>
    <col min="1" max="1" width="2.21875" style="3" customWidth="1"/>
    <col min="2" max="7" width="2.21875" style="3"/>
    <col min="8" max="19" width="2.44140625" style="3" bestFit="1" customWidth="1"/>
    <col min="20" max="40" width="2.21875" style="3"/>
    <col min="41" max="47" width="2.21875" style="3" hidden="1" customWidth="1"/>
    <col min="48" max="49" width="2.21875" style="3"/>
    <col min="50" max="72" width="0" style="3" hidden="1" customWidth="1"/>
    <col min="73" max="78" width="2.21875" style="3"/>
    <col min="79" max="79" width="49.109375" style="3" hidden="1" customWidth="1"/>
    <col min="80" max="84" width="8.109375" style="3" hidden="1" customWidth="1"/>
    <col min="85" max="87" width="8.109375" style="3" customWidth="1"/>
    <col min="88" max="16384" width="2.21875" style="3"/>
  </cols>
  <sheetData>
    <row r="1" spans="1:84">
      <c r="A1" s="3" t="s">
        <v>160</v>
      </c>
    </row>
    <row r="2" spans="1:84" ht="3" customHeight="1"/>
    <row r="3" spans="1:84">
      <c r="A3" s="365" t="s">
        <v>141</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7"/>
      <c r="CA3" s="14"/>
      <c r="CB3" s="15" t="s">
        <v>60</v>
      </c>
      <c r="CC3" s="14"/>
      <c r="CD3" s="14"/>
      <c r="CE3" s="15" t="s">
        <v>63</v>
      </c>
      <c r="CF3" s="14"/>
    </row>
    <row r="4" spans="1:84" ht="4.5"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CA4" s="14"/>
      <c r="CB4" s="15" t="s">
        <v>62</v>
      </c>
      <c r="CC4" s="15"/>
      <c r="CD4" s="15" t="s">
        <v>70</v>
      </c>
      <c r="CE4" s="15" t="s">
        <v>62</v>
      </c>
      <c r="CF4" s="14"/>
    </row>
    <row r="5" spans="1:84">
      <c r="A5" s="356" t="s">
        <v>71</v>
      </c>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8"/>
      <c r="CA5" t="s">
        <v>25</v>
      </c>
      <c r="CB5" s="6">
        <v>892</v>
      </c>
      <c r="CC5" t="s">
        <v>58</v>
      </c>
      <c r="CD5"/>
      <c r="CE5" s="6">
        <v>200</v>
      </c>
      <c r="CF5" t="s">
        <v>58</v>
      </c>
    </row>
    <row r="6" spans="1:84" ht="4.5" customHeight="1">
      <c r="A6" s="199"/>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CA6" t="s">
        <v>26</v>
      </c>
      <c r="CB6" s="6">
        <v>1137</v>
      </c>
      <c r="CC6" t="s">
        <v>58</v>
      </c>
      <c r="CD6"/>
      <c r="CE6" s="6">
        <v>200</v>
      </c>
      <c r="CF6" t="s">
        <v>58</v>
      </c>
    </row>
    <row r="7" spans="1:84" ht="17.25" customHeight="1">
      <c r="A7" s="281" t="s">
        <v>41</v>
      </c>
      <c r="B7" s="282"/>
      <c r="C7" s="282"/>
      <c r="D7" s="282"/>
      <c r="E7" s="282"/>
      <c r="F7" s="282"/>
      <c r="G7" s="283"/>
      <c r="H7" s="375"/>
      <c r="I7" s="376"/>
      <c r="J7" s="376"/>
      <c r="K7" s="376"/>
      <c r="L7" s="376"/>
      <c r="M7" s="376"/>
      <c r="N7" s="377"/>
      <c r="O7" s="281" t="s">
        <v>72</v>
      </c>
      <c r="P7" s="282"/>
      <c r="Q7" s="282"/>
      <c r="R7" s="282"/>
      <c r="S7" s="283"/>
      <c r="T7" s="378"/>
      <c r="U7" s="345"/>
      <c r="V7" s="345"/>
      <c r="W7" s="345"/>
      <c r="X7" s="345"/>
      <c r="Y7" s="345"/>
      <c r="Z7" s="345"/>
      <c r="AA7" s="345"/>
      <c r="AB7" s="345"/>
      <c r="AC7" s="345"/>
      <c r="AD7" s="345"/>
      <c r="AE7" s="345"/>
      <c r="AF7" s="345"/>
      <c r="AG7" s="345"/>
      <c r="AH7" s="345"/>
      <c r="AI7" s="345"/>
      <c r="AJ7" s="345"/>
      <c r="AK7" s="345"/>
      <c r="AL7" s="345"/>
      <c r="AM7" s="379"/>
      <c r="CA7" t="s">
        <v>27</v>
      </c>
      <c r="CB7" s="6">
        <v>1480</v>
      </c>
      <c r="CC7" t="s">
        <v>58</v>
      </c>
      <c r="CD7"/>
      <c r="CE7" s="6">
        <v>200</v>
      </c>
      <c r="CF7" t="s">
        <v>58</v>
      </c>
    </row>
    <row r="8" spans="1:84">
      <c r="A8" s="368" t="s">
        <v>73</v>
      </c>
      <c r="B8" s="369"/>
      <c r="C8" s="370"/>
      <c r="D8" s="281" t="s">
        <v>120</v>
      </c>
      <c r="E8" s="282"/>
      <c r="F8" s="282"/>
      <c r="G8" s="283"/>
      <c r="H8" s="281" t="s">
        <v>74</v>
      </c>
      <c r="I8" s="282"/>
      <c r="J8" s="282"/>
      <c r="K8" s="283"/>
      <c r="L8" s="281" t="s">
        <v>75</v>
      </c>
      <c r="M8" s="282"/>
      <c r="N8" s="282"/>
      <c r="O8" s="282"/>
      <c r="P8" s="282"/>
      <c r="Q8" s="282"/>
      <c r="R8" s="282"/>
      <c r="S8" s="282"/>
      <c r="T8" s="282"/>
      <c r="U8" s="282"/>
      <c r="V8" s="282"/>
      <c r="W8" s="282"/>
      <c r="X8" s="282"/>
      <c r="Y8" s="283"/>
      <c r="Z8" s="368" t="s">
        <v>76</v>
      </c>
      <c r="AA8" s="369"/>
      <c r="AB8" s="370"/>
      <c r="AC8" s="281" t="s">
        <v>3</v>
      </c>
      <c r="AD8" s="282"/>
      <c r="AE8" s="282"/>
      <c r="AF8" s="282"/>
      <c r="AG8" s="282"/>
      <c r="AH8" s="383" t="s">
        <v>78</v>
      </c>
      <c r="AI8" s="350"/>
      <c r="AJ8" s="350"/>
      <c r="AK8" s="350"/>
      <c r="AL8" s="350"/>
      <c r="AM8" s="351"/>
      <c r="AV8" s="4"/>
      <c r="CA8" s="2" t="s">
        <v>40</v>
      </c>
      <c r="CB8" s="6">
        <v>384</v>
      </c>
      <c r="CC8" t="s">
        <v>58</v>
      </c>
      <c r="CD8"/>
      <c r="CE8" s="6">
        <v>200</v>
      </c>
      <c r="CF8" t="s">
        <v>58</v>
      </c>
    </row>
    <row r="9" spans="1:84" ht="17.25" customHeight="1">
      <c r="A9" s="371"/>
      <c r="B9" s="372"/>
      <c r="C9" s="373"/>
      <c r="D9" s="380"/>
      <c r="E9" s="381"/>
      <c r="F9" s="381"/>
      <c r="G9" s="382"/>
      <c r="H9" s="374" t="s">
        <v>142</v>
      </c>
      <c r="I9" s="269"/>
      <c r="J9" s="269"/>
      <c r="K9" s="270"/>
      <c r="L9" s="298"/>
      <c r="M9" s="299"/>
      <c r="N9" s="299"/>
      <c r="O9" s="299"/>
      <c r="P9" s="299"/>
      <c r="Q9" s="299"/>
      <c r="R9" s="299"/>
      <c r="S9" s="299"/>
      <c r="T9" s="299"/>
      <c r="U9" s="299"/>
      <c r="V9" s="299"/>
      <c r="W9" s="299"/>
      <c r="X9" s="299"/>
      <c r="Y9" s="339"/>
      <c r="Z9" s="371"/>
      <c r="AA9" s="372"/>
      <c r="AB9" s="373"/>
      <c r="AC9" s="298"/>
      <c r="AD9" s="299"/>
      <c r="AE9" s="299"/>
      <c r="AF9" s="299"/>
      <c r="AG9" s="339"/>
      <c r="AH9" s="384"/>
      <c r="AI9" s="385"/>
      <c r="AJ9" s="385"/>
      <c r="AK9" s="385"/>
      <c r="AL9" s="385"/>
      <c r="AM9" s="386"/>
      <c r="CA9" t="s">
        <v>4</v>
      </c>
      <c r="CB9" s="6">
        <v>375</v>
      </c>
      <c r="CC9" t="s">
        <v>58</v>
      </c>
      <c r="CD9"/>
      <c r="CE9" s="6">
        <v>200</v>
      </c>
      <c r="CF9" t="s">
        <v>58</v>
      </c>
    </row>
    <row r="10" spans="1:84" s="4" customFormat="1" ht="20.25" customHeight="1">
      <c r="A10" s="335" t="s">
        <v>121</v>
      </c>
      <c r="B10" s="336"/>
      <c r="C10" s="336"/>
      <c r="D10" s="336"/>
      <c r="E10" s="336"/>
      <c r="F10" s="336"/>
      <c r="G10" s="336"/>
      <c r="H10" s="362"/>
      <c r="I10" s="363"/>
      <c r="J10" s="363"/>
      <c r="K10" s="363"/>
      <c r="L10" s="363"/>
      <c r="M10" s="363"/>
      <c r="N10" s="363"/>
      <c r="O10" s="363"/>
      <c r="P10" s="363"/>
      <c r="Q10" s="364"/>
      <c r="R10" s="359" t="s">
        <v>122</v>
      </c>
      <c r="S10" s="360"/>
      <c r="T10" s="360"/>
      <c r="U10" s="360"/>
      <c r="V10" s="360"/>
      <c r="W10" s="361"/>
      <c r="X10" s="337"/>
      <c r="Y10" s="338"/>
      <c r="Z10" s="349" t="s">
        <v>57</v>
      </c>
      <c r="AA10" s="350"/>
      <c r="AB10" s="351"/>
      <c r="AC10" s="345"/>
      <c r="AD10" s="345"/>
      <c r="AE10" s="324" t="s">
        <v>42</v>
      </c>
      <c r="AF10" s="325"/>
      <c r="AG10" s="346" t="s">
        <v>91</v>
      </c>
      <c r="AH10" s="347"/>
      <c r="AI10" s="348"/>
      <c r="AJ10" s="345"/>
      <c r="AK10" s="345"/>
      <c r="AL10" s="324" t="s">
        <v>42</v>
      </c>
      <c r="AM10" s="325"/>
      <c r="AP10" s="340"/>
      <c r="AQ10" s="340"/>
      <c r="AR10" s="340"/>
      <c r="AS10" s="340"/>
      <c r="AT10" s="340"/>
      <c r="AU10" s="340"/>
      <c r="CA10" t="s">
        <v>28</v>
      </c>
      <c r="CB10" s="6">
        <v>939</v>
      </c>
      <c r="CC10" t="s">
        <v>58</v>
      </c>
      <c r="CD10"/>
      <c r="CE10" s="6">
        <v>200</v>
      </c>
      <c r="CF10" t="s">
        <v>58</v>
      </c>
    </row>
    <row r="11" spans="1:84" s="4" customFormat="1" ht="18" customHeight="1">
      <c r="A11" s="352" t="s">
        <v>22</v>
      </c>
      <c r="B11" s="305"/>
      <c r="C11" s="305"/>
      <c r="D11" s="305"/>
      <c r="E11" s="305"/>
      <c r="F11" s="305"/>
      <c r="G11" s="305"/>
      <c r="H11" s="306"/>
      <c r="I11" s="9"/>
      <c r="J11" s="39" t="s">
        <v>50</v>
      </c>
      <c r="K11" s="40"/>
      <c r="L11" s="41"/>
      <c r="M11" s="41"/>
      <c r="N11" s="41"/>
      <c r="O11" s="41"/>
      <c r="P11" s="41"/>
      <c r="Q11" s="41"/>
      <c r="R11" s="41"/>
      <c r="S11" s="41"/>
      <c r="T11" s="41"/>
      <c r="U11" s="41"/>
      <c r="V11" s="41"/>
      <c r="W11" s="41"/>
      <c r="X11" s="41"/>
      <c r="Y11" s="9"/>
      <c r="Z11" s="39" t="s">
        <v>65</v>
      </c>
      <c r="AA11" s="40"/>
      <c r="AB11" s="41"/>
      <c r="AC11" s="41"/>
      <c r="AD11" s="41"/>
      <c r="AE11" s="41"/>
      <c r="AF11" s="41"/>
      <c r="AG11" s="41"/>
      <c r="AH11" s="41"/>
      <c r="AI11" s="41"/>
      <c r="AJ11" s="41"/>
      <c r="AK11" s="41"/>
      <c r="AL11" s="41"/>
      <c r="AM11" s="45"/>
      <c r="CA11" t="s">
        <v>29</v>
      </c>
      <c r="CB11" s="6">
        <v>1181</v>
      </c>
      <c r="CC11" t="s">
        <v>58</v>
      </c>
      <c r="CD11"/>
      <c r="CE11" s="6">
        <v>200</v>
      </c>
      <c r="CF11" t="s">
        <v>58</v>
      </c>
    </row>
    <row r="12" spans="1:84" s="4" customFormat="1" ht="18" customHeight="1">
      <c r="A12" s="353"/>
      <c r="B12" s="308"/>
      <c r="C12" s="308"/>
      <c r="D12" s="308"/>
      <c r="E12" s="308"/>
      <c r="F12" s="308"/>
      <c r="G12" s="308"/>
      <c r="H12" s="309"/>
      <c r="I12" s="13"/>
      <c r="J12" s="42" t="s">
        <v>69</v>
      </c>
      <c r="K12" s="43"/>
      <c r="L12" s="44"/>
      <c r="M12" s="44"/>
      <c r="N12" s="44"/>
      <c r="O12" s="44"/>
      <c r="P12" s="44"/>
      <c r="Q12" s="44"/>
      <c r="R12" s="44"/>
      <c r="S12" s="44"/>
      <c r="T12" s="44"/>
      <c r="U12" s="43"/>
      <c r="V12" s="44"/>
      <c r="W12" s="44"/>
      <c r="X12" s="44"/>
      <c r="Y12" s="8"/>
      <c r="Z12" s="46" t="s">
        <v>68</v>
      </c>
      <c r="AA12" s="43"/>
      <c r="AB12" s="44"/>
      <c r="AC12" s="44"/>
      <c r="AD12" s="44"/>
      <c r="AE12" s="44"/>
      <c r="AF12" s="44"/>
      <c r="AG12" s="44"/>
      <c r="AH12" s="44"/>
      <c r="AI12" s="44"/>
      <c r="AJ12" s="44"/>
      <c r="AK12" s="44"/>
      <c r="AL12" s="44"/>
      <c r="AM12" s="47"/>
      <c r="CA12" t="s">
        <v>30</v>
      </c>
      <c r="CB12" s="6">
        <v>1885</v>
      </c>
      <c r="CC12" t="s">
        <v>58</v>
      </c>
      <c r="CD12"/>
      <c r="CE12" s="6">
        <v>200</v>
      </c>
      <c r="CF12" t="s">
        <v>58</v>
      </c>
    </row>
    <row r="13" spans="1:84" s="4" customFormat="1" ht="6" customHeight="1">
      <c r="A13" s="151"/>
      <c r="B13" s="151"/>
      <c r="C13" s="151"/>
      <c r="D13" s="151"/>
      <c r="E13" s="151"/>
      <c r="F13" s="151"/>
      <c r="G13" s="151"/>
      <c r="H13" s="151"/>
      <c r="I13" s="40"/>
      <c r="J13" s="39"/>
      <c r="K13" s="40"/>
      <c r="L13" s="41"/>
      <c r="M13" s="41"/>
      <c r="N13" s="41"/>
      <c r="O13" s="41"/>
      <c r="P13" s="41"/>
      <c r="Q13" s="41"/>
      <c r="R13" s="41"/>
      <c r="S13" s="41"/>
      <c r="T13" s="41"/>
      <c r="U13" s="40"/>
      <c r="V13" s="41"/>
      <c r="W13" s="41"/>
      <c r="X13" s="41"/>
      <c r="Y13" s="39"/>
      <c r="Z13" s="152"/>
      <c r="AA13" s="40"/>
      <c r="AB13" s="41"/>
      <c r="AC13" s="41"/>
      <c r="AD13" s="41"/>
      <c r="AE13" s="41"/>
      <c r="AF13" s="41"/>
      <c r="AG13" s="41"/>
      <c r="AH13" s="41"/>
      <c r="AI13" s="41"/>
      <c r="AJ13" s="41"/>
      <c r="AK13" s="41"/>
      <c r="AL13" s="41"/>
      <c r="AM13" s="41"/>
      <c r="CA13" t="s">
        <v>24</v>
      </c>
      <c r="CB13" s="6">
        <f>CD13*個票16!$AC$10</f>
        <v>0</v>
      </c>
      <c r="CC13" t="s">
        <v>59</v>
      </c>
      <c r="CD13">
        <v>44</v>
      </c>
      <c r="CE13" s="6">
        <v>200</v>
      </c>
      <c r="CF13" t="s">
        <v>58</v>
      </c>
    </row>
    <row r="14" spans="1:84" s="4" customFormat="1" hidden="1">
      <c r="A14" s="314"/>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4"/>
      <c r="CA14" t="s">
        <v>21</v>
      </c>
      <c r="CB14" s="6">
        <f>CD14*個票16!$AC$10</f>
        <v>0</v>
      </c>
      <c r="CC14" t="s">
        <v>59</v>
      </c>
      <c r="CD14">
        <v>44</v>
      </c>
      <c r="CE14" s="6">
        <v>200</v>
      </c>
      <c r="CF14" t="s">
        <v>58</v>
      </c>
    </row>
    <row r="15" spans="1:84" s="4" customFormat="1" ht="3" hidden="1" customHeight="1">
      <c r="A15" s="53"/>
      <c r="B15" s="53"/>
      <c r="C15" s="53"/>
      <c r="D15" s="53"/>
      <c r="E15" s="53"/>
      <c r="F15" s="53"/>
      <c r="G15" s="53"/>
      <c r="H15" s="53"/>
      <c r="I15" s="50"/>
      <c r="J15" s="54"/>
      <c r="K15" s="49"/>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CA15" t="s">
        <v>5</v>
      </c>
      <c r="CB15" s="6">
        <v>534</v>
      </c>
      <c r="CC15" t="s">
        <v>58</v>
      </c>
      <c r="CD15"/>
      <c r="CE15" s="6">
        <v>200</v>
      </c>
      <c r="CF15" t="s">
        <v>58</v>
      </c>
    </row>
    <row r="16" spans="1:84" s="4" customFormat="1" ht="18" hidden="1" customHeight="1">
      <c r="A16" s="153"/>
      <c r="B16" s="169"/>
      <c r="C16" s="169"/>
      <c r="D16" s="169"/>
      <c r="E16" s="169"/>
      <c r="F16" s="169"/>
      <c r="G16" s="169"/>
      <c r="H16" s="169"/>
      <c r="I16" s="169"/>
      <c r="J16" s="169"/>
      <c r="K16" s="169"/>
      <c r="L16" s="169"/>
      <c r="M16" s="169"/>
      <c r="N16" s="169"/>
      <c r="O16" s="169"/>
      <c r="P16" s="169"/>
      <c r="Q16" s="169"/>
      <c r="R16" s="169"/>
      <c r="S16" s="169"/>
      <c r="T16" s="201"/>
      <c r="U16" s="201"/>
      <c r="V16" s="201"/>
      <c r="W16" s="201"/>
      <c r="X16" s="314"/>
      <c r="Y16" s="314"/>
      <c r="Z16" s="314"/>
      <c r="AA16" s="328"/>
      <c r="AB16" s="328"/>
      <c r="AC16" s="328"/>
      <c r="AD16" s="328"/>
      <c r="AE16" s="328"/>
      <c r="AF16" s="328"/>
      <c r="AG16" s="328"/>
      <c r="AH16" s="328"/>
      <c r="AI16" s="328"/>
      <c r="AJ16" s="328"/>
      <c r="AK16" s="328"/>
      <c r="AL16" s="328"/>
      <c r="AM16" s="328"/>
      <c r="CA16" t="s">
        <v>6</v>
      </c>
      <c r="CB16" s="6">
        <v>564</v>
      </c>
      <c r="CC16" t="s">
        <v>58</v>
      </c>
      <c r="CD16"/>
      <c r="CE16" s="6">
        <v>200</v>
      </c>
      <c r="CF16" t="s">
        <v>58</v>
      </c>
    </row>
    <row r="17" spans="1:84" s="4" customFormat="1" ht="18" hidden="1" customHeight="1">
      <c r="A17" s="153"/>
      <c r="B17" s="169"/>
      <c r="C17" s="169"/>
      <c r="D17" s="169"/>
      <c r="E17" s="169"/>
      <c r="F17" s="169"/>
      <c r="G17" s="169"/>
      <c r="H17" s="169"/>
      <c r="I17" s="169"/>
      <c r="J17" s="169"/>
      <c r="K17" s="169"/>
      <c r="L17" s="169"/>
      <c r="M17" s="169"/>
      <c r="N17" s="169"/>
      <c r="O17" s="169"/>
      <c r="P17" s="169"/>
      <c r="Q17" s="169"/>
      <c r="R17" s="169"/>
      <c r="S17" s="169"/>
      <c r="T17" s="155"/>
      <c r="U17" s="155"/>
      <c r="V17" s="155"/>
      <c r="W17" s="155"/>
      <c r="X17" s="314"/>
      <c r="Y17" s="314"/>
      <c r="Z17" s="314"/>
      <c r="AA17" s="328"/>
      <c r="AB17" s="328"/>
      <c r="AC17" s="328"/>
      <c r="AD17" s="328"/>
      <c r="AE17" s="328"/>
      <c r="AF17" s="328"/>
      <c r="AG17" s="328"/>
      <c r="AH17" s="328"/>
      <c r="AI17" s="328"/>
      <c r="AJ17" s="328"/>
      <c r="AK17" s="328"/>
      <c r="AL17" s="328"/>
      <c r="AM17" s="328"/>
      <c r="CA17" t="s">
        <v>7</v>
      </c>
      <c r="CB17" s="6">
        <v>518</v>
      </c>
      <c r="CC17" t="s">
        <v>58</v>
      </c>
      <c r="CD17"/>
      <c r="CE17" s="6">
        <v>200</v>
      </c>
      <c r="CF17" t="s">
        <v>58</v>
      </c>
    </row>
    <row r="18" spans="1:84" s="4" customFormat="1" ht="6" customHeight="1">
      <c r="A18" s="53"/>
      <c r="B18" s="53"/>
      <c r="C18" s="53"/>
      <c r="D18" s="53"/>
      <c r="E18" s="53"/>
      <c r="F18" s="53"/>
      <c r="G18" s="53"/>
      <c r="H18" s="53"/>
      <c r="I18" s="50"/>
      <c r="J18" s="54"/>
      <c r="K18" s="49"/>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CA18" t="s">
        <v>8</v>
      </c>
      <c r="CB18" s="6">
        <v>227</v>
      </c>
      <c r="CC18" t="s">
        <v>58</v>
      </c>
      <c r="CD18"/>
      <c r="CE18" s="6">
        <v>200</v>
      </c>
      <c r="CF18" t="s">
        <v>58</v>
      </c>
    </row>
    <row r="19" spans="1:84" s="4" customFormat="1">
      <c r="A19" s="356" t="s">
        <v>134</v>
      </c>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8"/>
      <c r="CA19" t="s">
        <v>9</v>
      </c>
      <c r="CB19" s="6">
        <v>508</v>
      </c>
      <c r="CC19" t="s">
        <v>58</v>
      </c>
      <c r="CD19"/>
      <c r="CE19" s="6">
        <v>200</v>
      </c>
      <c r="CF19" t="s">
        <v>58</v>
      </c>
    </row>
    <row r="20" spans="1:84" s="4" customFormat="1" ht="3" customHeight="1" thickBot="1">
      <c r="A20" s="53"/>
      <c r="B20" s="53"/>
      <c r="C20" s="53"/>
      <c r="D20" s="53"/>
      <c r="E20" s="53"/>
      <c r="F20" s="53"/>
      <c r="G20" s="53"/>
      <c r="H20" s="53"/>
      <c r="I20" s="50"/>
      <c r="J20" s="54"/>
      <c r="K20" s="49"/>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CA20" t="s">
        <v>10</v>
      </c>
      <c r="CB20" s="6">
        <v>204</v>
      </c>
      <c r="CC20" t="s">
        <v>58</v>
      </c>
      <c r="CD20"/>
      <c r="CE20" s="6">
        <v>200</v>
      </c>
      <c r="CF20" t="s">
        <v>58</v>
      </c>
    </row>
    <row r="21" spans="1:84" s="4" customFormat="1" ht="19.5" customHeight="1" thickBot="1">
      <c r="A21" s="55" t="s">
        <v>49</v>
      </c>
      <c r="B21" s="53"/>
      <c r="C21" s="53"/>
      <c r="D21" s="53"/>
      <c r="E21" s="53"/>
      <c r="F21" s="53"/>
      <c r="G21" s="53"/>
      <c r="H21" s="53"/>
      <c r="I21" s="111"/>
      <c r="J21" s="54"/>
      <c r="K21" s="49"/>
      <c r="L21" s="51"/>
      <c r="M21" s="51"/>
      <c r="N21" s="51"/>
      <c r="O21" s="51"/>
      <c r="P21" s="51"/>
      <c r="Q21" s="51"/>
      <c r="R21" s="51"/>
      <c r="S21" s="51"/>
      <c r="T21" s="51"/>
      <c r="U21" s="51"/>
      <c r="V21" s="51"/>
      <c r="W21" s="51"/>
      <c r="X21" s="51"/>
      <c r="Y21" s="51"/>
      <c r="Z21" s="51"/>
      <c r="AA21" s="51"/>
      <c r="AB21" s="51"/>
      <c r="AC21" s="51"/>
      <c r="AD21" s="51"/>
      <c r="AE21" s="261" t="s">
        <v>154</v>
      </c>
      <c r="AF21" s="262"/>
      <c r="AG21" s="262"/>
      <c r="AH21" s="263"/>
      <c r="AI21" s="322">
        <f>(20*M22+5*V22)*10+AE22</f>
        <v>0</v>
      </c>
      <c r="AJ21" s="323"/>
      <c r="AK21" s="323"/>
      <c r="AL21" s="320" t="s">
        <v>39</v>
      </c>
      <c r="AM21" s="321"/>
      <c r="CA21" t="s">
        <v>11</v>
      </c>
      <c r="CB21" s="6">
        <v>148</v>
      </c>
      <c r="CC21" t="s">
        <v>58</v>
      </c>
      <c r="CD21"/>
      <c r="CE21" s="6">
        <v>200</v>
      </c>
      <c r="CF21" t="s">
        <v>58</v>
      </c>
    </row>
    <row r="22" spans="1:84" s="4" customFormat="1" ht="19.5" customHeight="1">
      <c r="A22" s="202" t="s">
        <v>54</v>
      </c>
      <c r="B22" s="21"/>
      <c r="C22" s="22"/>
      <c r="D22" s="22"/>
      <c r="E22" s="22"/>
      <c r="F22" s="22"/>
      <c r="G22" s="23"/>
      <c r="H22" s="341" t="s">
        <v>55</v>
      </c>
      <c r="I22" s="342"/>
      <c r="J22" s="342"/>
      <c r="K22" s="342"/>
      <c r="L22" s="343"/>
      <c r="M22" s="344"/>
      <c r="N22" s="344"/>
      <c r="O22" s="344"/>
      <c r="P22" s="16" t="s">
        <v>42</v>
      </c>
      <c r="Q22" s="295" t="s">
        <v>139</v>
      </c>
      <c r="R22" s="296"/>
      <c r="S22" s="296"/>
      <c r="T22" s="296"/>
      <c r="U22" s="297"/>
      <c r="V22" s="344"/>
      <c r="W22" s="344"/>
      <c r="X22" s="344"/>
      <c r="Y22" s="63" t="s">
        <v>42</v>
      </c>
      <c r="Z22" s="196" t="s">
        <v>101</v>
      </c>
      <c r="AA22" s="197"/>
      <c r="AB22" s="197"/>
      <c r="AC22" s="197"/>
      <c r="AD22" s="198"/>
      <c r="AE22" s="392"/>
      <c r="AF22" s="393"/>
      <c r="AG22" s="393"/>
      <c r="AH22" s="114" t="s">
        <v>102</v>
      </c>
      <c r="AI22" s="114"/>
      <c r="AJ22" s="112"/>
      <c r="AK22" s="44"/>
      <c r="AL22" s="44"/>
      <c r="AM22" s="47"/>
      <c r="AO22" s="4">
        <f>IF(M22=0,,"有")</f>
        <v>0</v>
      </c>
      <c r="CA22" t="s">
        <v>12</v>
      </c>
      <c r="CB22" s="6">
        <v>148</v>
      </c>
      <c r="CC22" t="s">
        <v>58</v>
      </c>
      <c r="CD22"/>
      <c r="CE22" s="6">
        <v>200</v>
      </c>
      <c r="CF22" t="s">
        <v>58</v>
      </c>
    </row>
    <row r="23" spans="1:84" s="4" customFormat="1" ht="6" customHeight="1" thickBot="1">
      <c r="A23" s="53"/>
      <c r="B23" s="53"/>
      <c r="C23" s="53"/>
      <c r="D23" s="53"/>
      <c r="E23" s="53"/>
      <c r="F23" s="53"/>
      <c r="G23" s="53"/>
      <c r="H23" s="53"/>
      <c r="I23" s="50"/>
      <c r="J23" s="54"/>
      <c r="K23" s="49"/>
      <c r="L23" s="51"/>
      <c r="M23" s="51"/>
      <c r="N23" s="51"/>
      <c r="O23" s="51"/>
      <c r="P23" s="51"/>
      <c r="Q23" s="51"/>
      <c r="R23" s="51"/>
      <c r="S23" s="51"/>
      <c r="T23" s="51"/>
      <c r="U23" s="51"/>
      <c r="V23" s="51"/>
      <c r="W23" s="51"/>
      <c r="X23" s="199"/>
      <c r="Y23" s="199"/>
      <c r="Z23" s="199"/>
      <c r="AA23" s="199"/>
      <c r="AB23" s="199"/>
      <c r="AC23" s="199"/>
      <c r="AD23" s="41"/>
      <c r="AE23" s="51"/>
      <c r="AF23" s="51"/>
      <c r="AG23" s="51"/>
      <c r="AH23" s="51"/>
      <c r="AI23" s="51"/>
      <c r="AJ23" s="51"/>
      <c r="AK23" s="51"/>
      <c r="AL23" s="51"/>
      <c r="AM23" s="51"/>
      <c r="CA23" s="12" t="s">
        <v>47</v>
      </c>
      <c r="CB23" s="6">
        <v>33</v>
      </c>
      <c r="CC23" t="s">
        <v>58</v>
      </c>
      <c r="CD23"/>
      <c r="CE23" s="6">
        <v>200</v>
      </c>
      <c r="CF23" t="s">
        <v>58</v>
      </c>
    </row>
    <row r="24" spans="1:84" ht="19.5" customHeight="1" thickBot="1">
      <c r="A24" s="56" t="s">
        <v>64</v>
      </c>
      <c r="B24" s="53"/>
      <c r="C24" s="168"/>
      <c r="D24" s="53"/>
      <c r="E24" s="57"/>
      <c r="F24" s="53"/>
      <c r="G24" s="53"/>
      <c r="H24" s="53"/>
      <c r="I24" s="53"/>
      <c r="J24" s="58"/>
      <c r="K24" s="58"/>
      <c r="L24" s="58"/>
      <c r="M24" s="58"/>
      <c r="N24" s="58"/>
      <c r="O24" s="59"/>
      <c r="P24" s="60"/>
      <c r="Q24" s="61"/>
      <c r="R24" s="61"/>
      <c r="S24" s="58"/>
      <c r="T24" s="54"/>
      <c r="U24" s="58"/>
      <c r="V24" s="58"/>
      <c r="W24" s="168"/>
      <c r="X24" s="264" t="s">
        <v>90</v>
      </c>
      <c r="Y24" s="265"/>
      <c r="Z24" s="265"/>
      <c r="AA24" s="265"/>
      <c r="AB24" s="265"/>
      <c r="AC24" s="266"/>
      <c r="AD24" s="261" t="s">
        <v>155</v>
      </c>
      <c r="AE24" s="262"/>
      <c r="AF24" s="262"/>
      <c r="AG24" s="262"/>
      <c r="AH24" s="263"/>
      <c r="AI24" s="354">
        <f>MIN(X25,ROUNDDOWN(H37/1000,0))</f>
        <v>0</v>
      </c>
      <c r="AJ24" s="355"/>
      <c r="AK24" s="355"/>
      <c r="AL24" s="320" t="s">
        <v>39</v>
      </c>
      <c r="AM24" s="321"/>
      <c r="CA24" t="s">
        <v>13</v>
      </c>
      <c r="CB24" s="6">
        <v>475</v>
      </c>
      <c r="CC24" t="s">
        <v>58</v>
      </c>
      <c r="CD24"/>
      <c r="CE24" s="6">
        <v>200</v>
      </c>
      <c r="CF24" t="s">
        <v>58</v>
      </c>
    </row>
    <row r="25" spans="1:84" ht="13.8" thickBot="1">
      <c r="A25" s="56"/>
      <c r="B25" s="53"/>
      <c r="C25" s="168"/>
      <c r="D25" s="53"/>
      <c r="E25" s="57"/>
      <c r="F25" s="53"/>
      <c r="G25" s="53"/>
      <c r="H25" s="53"/>
      <c r="I25" s="53"/>
      <c r="J25" s="58"/>
      <c r="K25" s="58"/>
      <c r="L25" s="58"/>
      <c r="M25" s="58"/>
      <c r="N25" s="58"/>
      <c r="O25" s="59"/>
      <c r="P25" s="60"/>
      <c r="Q25" s="61"/>
      <c r="R25" s="61"/>
      <c r="S25" s="58"/>
      <c r="T25" s="54"/>
      <c r="U25" s="58"/>
      <c r="V25" s="58"/>
      <c r="W25" s="62"/>
      <c r="X25" s="271" t="str">
        <f>IFERROR(VLOOKUP(H10,個票16!CA5:CB39,2,FALSE),"")</f>
        <v/>
      </c>
      <c r="Y25" s="272"/>
      <c r="Z25" s="272"/>
      <c r="AA25" s="272"/>
      <c r="AB25" s="267" t="s">
        <v>39</v>
      </c>
      <c r="AC25" s="268"/>
      <c r="AD25" s="162"/>
      <c r="AE25" s="163"/>
      <c r="AF25" s="163"/>
      <c r="AG25" s="163"/>
      <c r="AH25" s="164"/>
      <c r="AI25" s="394"/>
      <c r="AJ25" s="394"/>
      <c r="AK25" s="394"/>
      <c r="AL25" s="387"/>
      <c r="AM25" s="388"/>
      <c r="AV25" s="4"/>
      <c r="AX25" s="134" t="str">
        <f>IF(X25&gt;=AI26,"○","！（補助上限額を超過しています）")</f>
        <v>○</v>
      </c>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6"/>
      <c r="CA25" t="s">
        <v>14</v>
      </c>
      <c r="CB25" s="6">
        <v>638</v>
      </c>
      <c r="CC25" t="s">
        <v>58</v>
      </c>
      <c r="CD25"/>
      <c r="CE25" s="6">
        <v>200</v>
      </c>
      <c r="CF25" t="s">
        <v>58</v>
      </c>
    </row>
    <row r="26" spans="1:84" ht="15" customHeight="1">
      <c r="A26" s="168" t="s">
        <v>79</v>
      </c>
      <c r="B26" s="53"/>
      <c r="C26" s="168"/>
      <c r="D26" s="53"/>
      <c r="E26" s="57"/>
      <c r="F26" s="53"/>
      <c r="G26" s="53"/>
      <c r="H26" s="53"/>
      <c r="I26" s="53"/>
      <c r="J26" s="58"/>
      <c r="K26" s="58"/>
      <c r="L26" s="58"/>
      <c r="M26" s="58"/>
      <c r="N26" s="58"/>
      <c r="O26" s="59"/>
      <c r="P26" s="60"/>
      <c r="Q26" s="61"/>
      <c r="R26" s="61"/>
      <c r="S26" s="58"/>
      <c r="T26" s="54"/>
      <c r="U26" s="58"/>
      <c r="V26" s="58"/>
      <c r="W26" s="62"/>
      <c r="X26" s="273"/>
      <c r="Y26" s="274"/>
      <c r="Z26" s="274"/>
      <c r="AA26" s="274"/>
      <c r="AB26" s="269"/>
      <c r="AC26" s="270"/>
      <c r="AD26" s="165"/>
      <c r="AE26" s="166"/>
      <c r="AF26" s="166"/>
      <c r="AG26" s="166"/>
      <c r="AH26" s="167"/>
      <c r="AI26" s="389">
        <f>SUM(AI24:AK25)</f>
        <v>0</v>
      </c>
      <c r="AJ26" s="389"/>
      <c r="AK26" s="389"/>
      <c r="AL26" s="390"/>
      <c r="AM26" s="391"/>
      <c r="CA26" t="s">
        <v>15</v>
      </c>
      <c r="CB26" s="6">
        <f>CD26*個票16!$AC$10</f>
        <v>0</v>
      </c>
      <c r="CC26" t="s">
        <v>59</v>
      </c>
      <c r="CD26" s="6">
        <v>38</v>
      </c>
      <c r="CE26" s="6" t="s">
        <v>61</v>
      </c>
      <c r="CF26" s="6"/>
    </row>
    <row r="27" spans="1:84" ht="15" customHeight="1">
      <c r="A27" s="281" t="s">
        <v>80</v>
      </c>
      <c r="B27" s="282"/>
      <c r="C27" s="282"/>
      <c r="D27" s="282"/>
      <c r="E27" s="282"/>
      <c r="F27" s="282"/>
      <c r="G27" s="283"/>
      <c r="H27" s="282" t="s">
        <v>158</v>
      </c>
      <c r="I27" s="282"/>
      <c r="J27" s="282"/>
      <c r="K27" s="282"/>
      <c r="L27" s="282"/>
      <c r="M27" s="281" t="s">
        <v>23</v>
      </c>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CA27" t="s">
        <v>16</v>
      </c>
      <c r="CB27" s="6">
        <f>CD27*個票16!$AC$10</f>
        <v>0</v>
      </c>
      <c r="CC27" t="s">
        <v>59</v>
      </c>
      <c r="CD27" s="6">
        <v>40</v>
      </c>
      <c r="CE27" s="6" t="s">
        <v>61</v>
      </c>
      <c r="CF27" s="6"/>
    </row>
    <row r="28" spans="1:84" ht="15" customHeight="1">
      <c r="A28" s="106" t="s">
        <v>81</v>
      </c>
      <c r="B28" s="107"/>
      <c r="C28" s="107"/>
      <c r="D28" s="107"/>
      <c r="E28" s="108"/>
      <c r="F28" s="108"/>
      <c r="G28" s="109"/>
      <c r="H28" s="294"/>
      <c r="I28" s="294"/>
      <c r="J28" s="294"/>
      <c r="K28" s="294"/>
      <c r="L28" s="294"/>
      <c r="M28" s="284"/>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6"/>
      <c r="CA28" t="s">
        <v>17</v>
      </c>
      <c r="CB28" s="6">
        <f>CD28*個票16!$AC$10</f>
        <v>0</v>
      </c>
      <c r="CC28" t="s">
        <v>59</v>
      </c>
      <c r="CD28" s="6">
        <v>38</v>
      </c>
      <c r="CE28" s="6" t="s">
        <v>61</v>
      </c>
      <c r="CF28" s="6"/>
    </row>
    <row r="29" spans="1:84" ht="15" customHeight="1">
      <c r="A29" s="64" t="s">
        <v>82</v>
      </c>
      <c r="B29" s="65"/>
      <c r="C29" s="65"/>
      <c r="D29" s="65"/>
      <c r="E29" s="66"/>
      <c r="F29" s="66"/>
      <c r="G29" s="67"/>
      <c r="H29" s="293"/>
      <c r="I29" s="293"/>
      <c r="J29" s="293"/>
      <c r="K29" s="293"/>
      <c r="L29" s="293"/>
      <c r="M29" s="287"/>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9"/>
      <c r="CA29" t="s">
        <v>18</v>
      </c>
      <c r="CB29" s="6">
        <f>CD29*個票16!$AC$10</f>
        <v>0</v>
      </c>
      <c r="CC29" t="s">
        <v>59</v>
      </c>
      <c r="CD29" s="6">
        <v>48</v>
      </c>
      <c r="CE29" s="6" t="s">
        <v>61</v>
      </c>
      <c r="CF29" s="6"/>
    </row>
    <row r="30" spans="1:84" ht="15" customHeight="1">
      <c r="A30" s="64" t="s">
        <v>83</v>
      </c>
      <c r="B30" s="65"/>
      <c r="C30" s="65"/>
      <c r="D30" s="65"/>
      <c r="E30" s="66"/>
      <c r="F30" s="66"/>
      <c r="G30" s="67"/>
      <c r="H30" s="293"/>
      <c r="I30" s="293"/>
      <c r="J30" s="293"/>
      <c r="K30" s="293"/>
      <c r="L30" s="293"/>
      <c r="M30" s="287"/>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9"/>
      <c r="CA30" t="s">
        <v>19</v>
      </c>
      <c r="CB30" s="6">
        <f>CD30*個票16!$AC$10</f>
        <v>0</v>
      </c>
      <c r="CC30" t="s">
        <v>59</v>
      </c>
      <c r="CD30" s="6">
        <v>43</v>
      </c>
      <c r="CE30" s="6" t="s">
        <v>61</v>
      </c>
      <c r="CF30" s="6"/>
    </row>
    <row r="31" spans="1:84" ht="15" customHeight="1">
      <c r="A31" s="64" t="s">
        <v>84</v>
      </c>
      <c r="B31" s="65"/>
      <c r="C31" s="65"/>
      <c r="D31" s="65"/>
      <c r="E31" s="66"/>
      <c r="F31" s="66"/>
      <c r="G31" s="67"/>
      <c r="H31" s="293"/>
      <c r="I31" s="293"/>
      <c r="J31" s="293"/>
      <c r="K31" s="293"/>
      <c r="L31" s="293"/>
      <c r="M31" s="287"/>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9"/>
      <c r="CA31" t="s">
        <v>20</v>
      </c>
      <c r="CB31" s="6">
        <f>CD31*個票16!$AC$10</f>
        <v>0</v>
      </c>
      <c r="CC31" t="s">
        <v>59</v>
      </c>
      <c r="CD31" s="6">
        <v>36</v>
      </c>
      <c r="CE31" s="6" t="s">
        <v>61</v>
      </c>
      <c r="CF31" s="6"/>
    </row>
    <row r="32" spans="1:84" ht="15" customHeight="1">
      <c r="A32" s="64" t="s">
        <v>85</v>
      </c>
      <c r="B32" s="65"/>
      <c r="C32" s="65"/>
      <c r="D32" s="65"/>
      <c r="E32" s="66"/>
      <c r="F32" s="66"/>
      <c r="G32" s="67"/>
      <c r="H32" s="293"/>
      <c r="I32" s="293"/>
      <c r="J32" s="293"/>
      <c r="K32" s="293"/>
      <c r="L32" s="293"/>
      <c r="M32" s="287"/>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9"/>
      <c r="CA32" t="s">
        <v>31</v>
      </c>
      <c r="CB32" s="6">
        <f>CD32*個票16!$AC$10</f>
        <v>0</v>
      </c>
      <c r="CC32" t="s">
        <v>59</v>
      </c>
      <c r="CD32" s="6">
        <v>37</v>
      </c>
      <c r="CE32" s="6" t="s">
        <v>61</v>
      </c>
      <c r="CF32" s="6"/>
    </row>
    <row r="33" spans="1:84" ht="15" customHeight="1">
      <c r="A33" s="64" t="s">
        <v>86</v>
      </c>
      <c r="B33" s="65"/>
      <c r="C33" s="65"/>
      <c r="D33" s="65"/>
      <c r="E33" s="66"/>
      <c r="F33" s="66"/>
      <c r="G33" s="67"/>
      <c r="H33" s="293"/>
      <c r="I33" s="293"/>
      <c r="J33" s="293"/>
      <c r="K33" s="293"/>
      <c r="L33" s="293"/>
      <c r="M33" s="287"/>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9"/>
      <c r="AV33" s="4"/>
      <c r="CA33" t="s">
        <v>32</v>
      </c>
      <c r="CB33" s="6">
        <f>CD33*個票16!$AC$10</f>
        <v>0</v>
      </c>
      <c r="CC33" t="s">
        <v>59</v>
      </c>
      <c r="CD33" s="6">
        <v>35</v>
      </c>
      <c r="CE33" s="6" t="s">
        <v>61</v>
      </c>
      <c r="CF33" s="6"/>
    </row>
    <row r="34" spans="1:84" ht="15" customHeight="1">
      <c r="A34" s="64" t="s">
        <v>87</v>
      </c>
      <c r="B34" s="65"/>
      <c r="C34" s="65"/>
      <c r="D34" s="65"/>
      <c r="E34" s="66"/>
      <c r="F34" s="66"/>
      <c r="G34" s="67"/>
      <c r="H34" s="293"/>
      <c r="I34" s="293"/>
      <c r="J34" s="293"/>
      <c r="K34" s="293"/>
      <c r="L34" s="293"/>
      <c r="M34" s="287"/>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9"/>
      <c r="CA34" t="s">
        <v>33</v>
      </c>
      <c r="CB34" s="6">
        <f>CD34*個票16!$AC$10</f>
        <v>0</v>
      </c>
      <c r="CC34" t="s">
        <v>59</v>
      </c>
      <c r="CD34" s="6">
        <v>37</v>
      </c>
      <c r="CE34" s="6" t="s">
        <v>61</v>
      </c>
      <c r="CF34" s="6"/>
    </row>
    <row r="35" spans="1:84" ht="15" customHeight="1">
      <c r="A35" s="64" t="s">
        <v>88</v>
      </c>
      <c r="B35" s="68"/>
      <c r="C35" s="68"/>
      <c r="D35" s="68"/>
      <c r="E35" s="68"/>
      <c r="F35" s="68"/>
      <c r="G35" s="69"/>
      <c r="H35" s="293"/>
      <c r="I35" s="293"/>
      <c r="J35" s="293"/>
      <c r="K35" s="293"/>
      <c r="L35" s="293"/>
      <c r="M35" s="287"/>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9"/>
      <c r="CA35" t="s">
        <v>34</v>
      </c>
      <c r="CB35" s="6">
        <f>CD35*個票16!$AC$10</f>
        <v>0</v>
      </c>
      <c r="CC35" t="s">
        <v>59</v>
      </c>
      <c r="CD35" s="6">
        <v>35</v>
      </c>
      <c r="CE35" s="6" t="s">
        <v>61</v>
      </c>
      <c r="CF35" s="6"/>
    </row>
    <row r="36" spans="1:84" ht="15" customHeight="1">
      <c r="A36" s="70" t="s">
        <v>89</v>
      </c>
      <c r="B36" s="71"/>
      <c r="C36" s="71"/>
      <c r="D36" s="71"/>
      <c r="E36" s="72"/>
      <c r="F36" s="72"/>
      <c r="G36" s="73"/>
      <c r="H36" s="280"/>
      <c r="I36" s="280"/>
      <c r="J36" s="280"/>
      <c r="K36" s="280"/>
      <c r="L36" s="280"/>
      <c r="M36" s="290"/>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2"/>
      <c r="CA36" t="s">
        <v>35</v>
      </c>
      <c r="CB36" s="6">
        <f>CD36*個票16!$AC$10</f>
        <v>0</v>
      </c>
      <c r="CC36" t="s">
        <v>59</v>
      </c>
      <c r="CD36" s="6">
        <v>37</v>
      </c>
      <c r="CE36" s="6" t="s">
        <v>61</v>
      </c>
      <c r="CF36" s="6"/>
    </row>
    <row r="37" spans="1:84" ht="15" customHeight="1">
      <c r="A37" s="74" t="s">
        <v>46</v>
      </c>
      <c r="B37" s="75"/>
      <c r="C37" s="75"/>
      <c r="D37" s="75"/>
      <c r="E37" s="75"/>
      <c r="F37" s="75"/>
      <c r="G37" s="76"/>
      <c r="H37" s="275">
        <f>SUM(H28:L36)</f>
        <v>0</v>
      </c>
      <c r="I37" s="275"/>
      <c r="J37" s="275"/>
      <c r="K37" s="275"/>
      <c r="L37" s="276"/>
      <c r="M37" s="277"/>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9"/>
      <c r="CA37" t="s">
        <v>36</v>
      </c>
      <c r="CB37" s="6">
        <f>CD37*個票16!$AC$10</f>
        <v>0</v>
      </c>
      <c r="CC37" t="s">
        <v>59</v>
      </c>
      <c r="CD37" s="6">
        <v>35</v>
      </c>
      <c r="CE37" s="6" t="s">
        <v>61</v>
      </c>
      <c r="CF37" s="6"/>
    </row>
    <row r="38" spans="1:84" ht="6" customHeight="1" thickBot="1">
      <c r="A38" s="77"/>
      <c r="B38" s="77"/>
      <c r="C38" s="77"/>
      <c r="D38" s="77"/>
      <c r="E38" s="78"/>
      <c r="F38" s="78"/>
      <c r="G38" s="78"/>
      <c r="H38" s="78"/>
      <c r="I38" s="78"/>
      <c r="J38" s="79"/>
      <c r="K38" s="79"/>
      <c r="L38" s="79"/>
      <c r="M38" s="79"/>
      <c r="N38" s="79"/>
      <c r="O38" s="80"/>
      <c r="P38" s="80"/>
      <c r="Q38" s="80"/>
      <c r="R38" s="80"/>
      <c r="S38" s="80"/>
      <c r="T38" s="80"/>
      <c r="U38" s="80"/>
      <c r="V38" s="80"/>
      <c r="W38" s="80"/>
      <c r="X38" s="80"/>
      <c r="Y38" s="80"/>
      <c r="Z38" s="80"/>
      <c r="AA38" s="80"/>
      <c r="AB38" s="80"/>
      <c r="AC38" s="80"/>
      <c r="AD38" s="80"/>
      <c r="AE38" s="80"/>
      <c r="AF38" s="80"/>
      <c r="AG38" s="80"/>
      <c r="AH38" s="88"/>
      <c r="AI38" s="80"/>
      <c r="AJ38" s="80"/>
      <c r="AK38" s="80"/>
      <c r="AL38" s="80"/>
      <c r="AM38" s="80"/>
      <c r="CA38" t="s">
        <v>37</v>
      </c>
      <c r="CB38" s="6">
        <f>CD38*個票16!$AC$10</f>
        <v>0</v>
      </c>
      <c r="CC38" t="s">
        <v>59</v>
      </c>
      <c r="CD38" s="6">
        <v>37</v>
      </c>
      <c r="CE38" s="6" t="s">
        <v>61</v>
      </c>
      <c r="CF38" s="6"/>
    </row>
    <row r="39" spans="1:84" s="4" customFormat="1" ht="19.5" customHeight="1" thickBot="1">
      <c r="A39" s="55" t="s">
        <v>66</v>
      </c>
      <c r="B39" s="53"/>
      <c r="C39" s="53"/>
      <c r="D39" s="53"/>
      <c r="E39" s="53"/>
      <c r="F39" s="53"/>
      <c r="G39" s="53"/>
      <c r="H39" s="53"/>
      <c r="I39" s="50"/>
      <c r="J39" s="54"/>
      <c r="K39" s="49"/>
      <c r="L39" s="51"/>
      <c r="M39" s="51"/>
      <c r="N39" s="51"/>
      <c r="O39" s="51"/>
      <c r="P39" s="51"/>
      <c r="Q39" s="51"/>
      <c r="R39" s="51"/>
      <c r="S39" s="51"/>
      <c r="T39" s="51"/>
      <c r="U39" s="51"/>
      <c r="V39" s="51"/>
      <c r="W39" s="51"/>
      <c r="X39" s="51"/>
      <c r="Y39" s="51"/>
      <c r="Z39" s="51"/>
      <c r="AA39" s="51"/>
      <c r="AB39" s="51"/>
      <c r="AC39" s="51"/>
      <c r="AD39" s="51"/>
      <c r="AE39" s="261" t="s">
        <v>157</v>
      </c>
      <c r="AF39" s="262"/>
      <c r="AG39" s="262"/>
      <c r="AH39" s="263"/>
      <c r="AI39" s="329">
        <f>ROUNDDOWN(IFERROR(IF(H10="居宅介護支援事業所",(X42*AI42+X43*AI43+X44*AI44+X45*AI45)/1000,(X40*AI40+X41*AI41)/1000),""),0)</f>
        <v>0</v>
      </c>
      <c r="AJ39" s="330"/>
      <c r="AK39" s="330"/>
      <c r="AL39" s="320" t="s">
        <v>39</v>
      </c>
      <c r="AM39" s="321"/>
      <c r="CA39" t="s">
        <v>38</v>
      </c>
      <c r="CB39" s="6">
        <f>CD39*個票16!$AC$10</f>
        <v>0</v>
      </c>
      <c r="CC39" t="s">
        <v>59</v>
      </c>
      <c r="CD39" s="6">
        <v>35</v>
      </c>
      <c r="CE39" s="6" t="s">
        <v>61</v>
      </c>
      <c r="CF39" s="6"/>
    </row>
    <row r="40" spans="1:84" s="4" customFormat="1" ht="15.75" customHeight="1">
      <c r="A40" s="304" t="s">
        <v>119</v>
      </c>
      <c r="B40" s="305"/>
      <c r="C40" s="305"/>
      <c r="D40" s="305"/>
      <c r="E40" s="305"/>
      <c r="F40" s="305"/>
      <c r="G40" s="305"/>
      <c r="H40" s="305"/>
      <c r="I40" s="305"/>
      <c r="J40" s="306"/>
      <c r="K40" s="196" t="s">
        <v>114</v>
      </c>
      <c r="L40" s="198"/>
      <c r="M40" s="24"/>
      <c r="N40" s="197"/>
      <c r="O40" s="197"/>
      <c r="P40" s="197"/>
      <c r="Q40" s="28"/>
      <c r="R40" s="197"/>
      <c r="S40" s="197"/>
      <c r="T40" s="197"/>
      <c r="U40" s="197"/>
      <c r="V40" s="197"/>
      <c r="W40" s="27"/>
      <c r="X40" s="303">
        <f>IF($H$10="介護予防・生活支援サービス事業の事業者","",1500)</f>
        <v>1500</v>
      </c>
      <c r="Y40" s="303"/>
      <c r="Z40" s="303"/>
      <c r="AA40" s="300" t="s">
        <v>52</v>
      </c>
      <c r="AB40" s="301"/>
      <c r="AC40" s="295" t="s">
        <v>53</v>
      </c>
      <c r="AD40" s="296"/>
      <c r="AE40" s="296"/>
      <c r="AF40" s="296"/>
      <c r="AG40" s="296"/>
      <c r="AH40" s="297"/>
      <c r="AI40" s="298"/>
      <c r="AJ40" s="299"/>
      <c r="AK40" s="299"/>
      <c r="AL40" s="395" t="s">
        <v>42</v>
      </c>
      <c r="AM40" s="396"/>
      <c r="CA40" t="s">
        <v>103</v>
      </c>
      <c r="CB40"/>
      <c r="CC40"/>
      <c r="CD40"/>
      <c r="CE40"/>
      <c r="CF40"/>
    </row>
    <row r="41" spans="1:84" s="4" customFormat="1" ht="15.75" customHeight="1">
      <c r="A41" s="307"/>
      <c r="B41" s="308"/>
      <c r="C41" s="308"/>
      <c r="D41" s="308"/>
      <c r="E41" s="308"/>
      <c r="F41" s="308"/>
      <c r="G41" s="308"/>
      <c r="H41" s="308"/>
      <c r="I41" s="308"/>
      <c r="J41" s="309"/>
      <c r="K41" s="196" t="s">
        <v>115</v>
      </c>
      <c r="L41" s="198"/>
      <c r="M41" s="24"/>
      <c r="N41" s="197"/>
      <c r="O41" s="197"/>
      <c r="P41" s="197"/>
      <c r="Q41" s="28"/>
      <c r="R41" s="197"/>
      <c r="S41" s="197"/>
      <c r="T41" s="197"/>
      <c r="U41" s="197"/>
      <c r="V41" s="197"/>
      <c r="W41" s="27"/>
      <c r="X41" s="303">
        <f>IF($H$10="介護予防・生活支援サービス事業の事業者","",3000)</f>
        <v>3000</v>
      </c>
      <c r="Y41" s="303"/>
      <c r="Z41" s="303"/>
      <c r="AA41" s="300" t="s">
        <v>52</v>
      </c>
      <c r="AB41" s="301"/>
      <c r="AC41" s="295" t="s">
        <v>53</v>
      </c>
      <c r="AD41" s="296"/>
      <c r="AE41" s="296"/>
      <c r="AF41" s="296"/>
      <c r="AG41" s="296"/>
      <c r="AH41" s="297"/>
      <c r="AI41" s="298"/>
      <c r="AJ41" s="299"/>
      <c r="AK41" s="299"/>
      <c r="AL41" s="326" t="s">
        <v>42</v>
      </c>
      <c r="AM41" s="327"/>
    </row>
    <row r="42" spans="1:84" s="4" customFormat="1" ht="15.75" customHeight="1">
      <c r="A42" s="131"/>
      <c r="B42" s="397" t="s">
        <v>116</v>
      </c>
      <c r="C42" s="398"/>
      <c r="D42" s="398"/>
      <c r="E42" s="398"/>
      <c r="F42" s="398"/>
      <c r="G42" s="398"/>
      <c r="H42" s="398"/>
      <c r="I42" s="398"/>
      <c r="J42" s="399"/>
      <c r="K42" s="200" t="s">
        <v>114</v>
      </c>
      <c r="L42" s="200"/>
      <c r="M42" s="129"/>
      <c r="N42" s="129"/>
      <c r="O42" s="130"/>
      <c r="P42" s="130"/>
      <c r="Q42" s="200"/>
      <c r="R42" s="200"/>
      <c r="S42" s="200"/>
      <c r="T42" s="200"/>
      <c r="U42" s="200"/>
      <c r="V42" s="200"/>
      <c r="W42" s="128"/>
      <c r="X42" s="303">
        <f>IF($H$10="介護予防・生活支援サービス事業の事業者","",1500)</f>
        <v>1500</v>
      </c>
      <c r="Y42" s="303"/>
      <c r="Z42" s="303"/>
      <c r="AA42" s="300" t="s">
        <v>52</v>
      </c>
      <c r="AB42" s="301"/>
      <c r="AC42" s="295" t="s">
        <v>53</v>
      </c>
      <c r="AD42" s="296"/>
      <c r="AE42" s="296"/>
      <c r="AF42" s="296"/>
      <c r="AG42" s="296"/>
      <c r="AH42" s="297"/>
      <c r="AI42" s="298"/>
      <c r="AJ42" s="299"/>
      <c r="AK42" s="299"/>
      <c r="AL42" s="324" t="s">
        <v>42</v>
      </c>
      <c r="AM42" s="325"/>
    </row>
    <row r="43" spans="1:84" s="4" customFormat="1" ht="15.75" customHeight="1">
      <c r="A43" s="126"/>
      <c r="B43" s="400"/>
      <c r="C43" s="401"/>
      <c r="D43" s="401"/>
      <c r="E43" s="401"/>
      <c r="F43" s="401"/>
      <c r="G43" s="401"/>
      <c r="H43" s="401"/>
      <c r="I43" s="401"/>
      <c r="J43" s="402"/>
      <c r="K43" s="26" t="s">
        <v>117</v>
      </c>
      <c r="L43" s="26"/>
      <c r="M43" s="26"/>
      <c r="N43" s="26"/>
      <c r="O43" s="18"/>
      <c r="P43" s="18"/>
      <c r="Q43" s="17"/>
      <c r="R43" s="17"/>
      <c r="S43" s="17"/>
      <c r="T43" s="17"/>
      <c r="U43" s="17"/>
      <c r="V43" s="17"/>
      <c r="W43" s="19"/>
      <c r="X43" s="303">
        <f>IF($H$10="介護予防・生活支援サービス事業の事業者","",4500)</f>
        <v>4500</v>
      </c>
      <c r="Y43" s="303"/>
      <c r="Z43" s="303"/>
      <c r="AA43" s="300" t="s">
        <v>52</v>
      </c>
      <c r="AB43" s="301"/>
      <c r="AC43" s="295" t="s">
        <v>53</v>
      </c>
      <c r="AD43" s="296"/>
      <c r="AE43" s="296"/>
      <c r="AF43" s="296"/>
      <c r="AG43" s="296"/>
      <c r="AH43" s="297"/>
      <c r="AI43" s="298"/>
      <c r="AJ43" s="299"/>
      <c r="AK43" s="299"/>
      <c r="AL43" s="324" t="s">
        <v>42</v>
      </c>
      <c r="AM43" s="325"/>
    </row>
    <row r="44" spans="1:84" s="4" customFormat="1" ht="15.75" customHeight="1">
      <c r="A44" s="126"/>
      <c r="B44" s="400"/>
      <c r="C44" s="401"/>
      <c r="D44" s="401"/>
      <c r="E44" s="401"/>
      <c r="F44" s="401"/>
      <c r="G44" s="401"/>
      <c r="H44" s="401"/>
      <c r="I44" s="401"/>
      <c r="J44" s="402"/>
      <c r="K44" s="25" t="s">
        <v>115</v>
      </c>
      <c r="L44" s="25"/>
      <c r="M44" s="25"/>
      <c r="N44" s="25"/>
      <c r="O44" s="28"/>
      <c r="P44" s="28"/>
      <c r="Q44" s="197"/>
      <c r="R44" s="197"/>
      <c r="S44" s="197"/>
      <c r="T44" s="197"/>
      <c r="U44" s="197"/>
      <c r="V44" s="197"/>
      <c r="W44" s="27"/>
      <c r="X44" s="303">
        <f>IF($H$10="介護予防・生活支援サービス事業の事業者","",3000)</f>
        <v>3000</v>
      </c>
      <c r="Y44" s="303"/>
      <c r="Z44" s="303"/>
      <c r="AA44" s="300" t="s">
        <v>52</v>
      </c>
      <c r="AB44" s="301"/>
      <c r="AC44" s="295" t="s">
        <v>53</v>
      </c>
      <c r="AD44" s="296"/>
      <c r="AE44" s="296"/>
      <c r="AF44" s="296"/>
      <c r="AG44" s="296"/>
      <c r="AH44" s="297"/>
      <c r="AI44" s="298"/>
      <c r="AJ44" s="299"/>
      <c r="AK44" s="299"/>
      <c r="AL44" s="324" t="s">
        <v>42</v>
      </c>
      <c r="AM44" s="325"/>
    </row>
    <row r="45" spans="1:84" s="4" customFormat="1" ht="15.75" customHeight="1">
      <c r="A45" s="127"/>
      <c r="B45" s="403"/>
      <c r="C45" s="404"/>
      <c r="D45" s="404"/>
      <c r="E45" s="404"/>
      <c r="F45" s="404"/>
      <c r="G45" s="404"/>
      <c r="H45" s="404"/>
      <c r="I45" s="404"/>
      <c r="J45" s="405"/>
      <c r="K45" s="25" t="s">
        <v>118</v>
      </c>
      <c r="L45" s="25"/>
      <c r="M45" s="25"/>
      <c r="N45" s="25"/>
      <c r="O45" s="28"/>
      <c r="P45" s="28"/>
      <c r="Q45" s="197"/>
      <c r="R45" s="197"/>
      <c r="S45" s="197"/>
      <c r="T45" s="197"/>
      <c r="U45" s="197"/>
      <c r="V45" s="197"/>
      <c r="W45" s="27"/>
      <c r="X45" s="303">
        <f>IF($H$10="介護予防・生活支援サービス事業の事業者","",6000)</f>
        <v>6000</v>
      </c>
      <c r="Y45" s="303"/>
      <c r="Z45" s="303"/>
      <c r="AA45" s="300" t="s">
        <v>52</v>
      </c>
      <c r="AB45" s="301"/>
      <c r="AC45" s="295" t="s">
        <v>53</v>
      </c>
      <c r="AD45" s="296"/>
      <c r="AE45" s="296"/>
      <c r="AF45" s="296"/>
      <c r="AG45" s="296"/>
      <c r="AH45" s="297"/>
      <c r="AI45" s="298"/>
      <c r="AJ45" s="299"/>
      <c r="AK45" s="299"/>
      <c r="AL45" s="324" t="s">
        <v>42</v>
      </c>
      <c r="AM45" s="325"/>
    </row>
    <row r="46" spans="1:84" s="4" customFormat="1" ht="6" customHeight="1" thickBot="1">
      <c r="A46" s="53"/>
      <c r="B46" s="53"/>
      <c r="C46" s="53"/>
      <c r="D46" s="53"/>
      <c r="E46" s="53"/>
      <c r="F46" s="53"/>
      <c r="G46" s="53"/>
      <c r="H46" s="53"/>
      <c r="I46" s="50"/>
      <c r="J46" s="54"/>
      <c r="K46" s="49"/>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row>
    <row r="47" spans="1:84" s="4" customFormat="1" ht="19.5" customHeight="1" thickBot="1">
      <c r="A47" s="55" t="s">
        <v>67</v>
      </c>
      <c r="B47" s="49"/>
      <c r="C47" s="53"/>
      <c r="D47" s="53"/>
      <c r="E47" s="53"/>
      <c r="F47" s="53"/>
      <c r="G47" s="53"/>
      <c r="H47" s="53"/>
      <c r="I47" s="50"/>
      <c r="J47" s="54"/>
      <c r="K47" s="49"/>
      <c r="L47" s="51"/>
      <c r="M47" s="51"/>
      <c r="N47" s="51"/>
      <c r="O47" s="52"/>
      <c r="P47" s="52"/>
      <c r="Q47" s="52"/>
      <c r="R47" s="52"/>
      <c r="S47" s="52"/>
      <c r="T47" s="81"/>
      <c r="U47" s="81"/>
      <c r="V47" s="81"/>
      <c r="W47" s="81"/>
      <c r="X47" s="264" t="s">
        <v>90</v>
      </c>
      <c r="Y47" s="265"/>
      <c r="Z47" s="265"/>
      <c r="AA47" s="265"/>
      <c r="AB47" s="265"/>
      <c r="AC47" s="266"/>
      <c r="AD47" s="261" t="s">
        <v>156</v>
      </c>
      <c r="AE47" s="262"/>
      <c r="AF47" s="262"/>
      <c r="AG47" s="262"/>
      <c r="AH47" s="263"/>
      <c r="AI47" s="322">
        <f>MIN(X48,ROUNDDOWN(H60/1000,0))</f>
        <v>0</v>
      </c>
      <c r="AJ47" s="323"/>
      <c r="AK47" s="323"/>
      <c r="AL47" s="320" t="s">
        <v>39</v>
      </c>
      <c r="AM47" s="321"/>
    </row>
    <row r="48" spans="1:84" s="4" customFormat="1" ht="13.8" thickBot="1">
      <c r="A48" s="52"/>
      <c r="B48" s="53"/>
      <c r="C48" s="53"/>
      <c r="D48" s="53"/>
      <c r="E48" s="53"/>
      <c r="F48" s="53"/>
      <c r="G48" s="53"/>
      <c r="H48" s="53"/>
      <c r="I48" s="53"/>
      <c r="J48" s="53"/>
      <c r="K48" s="53"/>
      <c r="L48" s="53"/>
      <c r="M48" s="53"/>
      <c r="N48" s="53"/>
      <c r="O48" s="53"/>
      <c r="P48" s="53"/>
      <c r="Q48" s="53"/>
      <c r="R48" s="53"/>
      <c r="S48" s="53"/>
      <c r="T48" s="53"/>
      <c r="U48" s="53"/>
      <c r="V48" s="53"/>
      <c r="W48" s="53"/>
      <c r="X48" s="310" t="str">
        <f>IFERROR(VLOOKUP(H10,個票16!CA5:CE39,5,FALSE),"")</f>
        <v/>
      </c>
      <c r="Y48" s="311"/>
      <c r="Z48" s="311"/>
      <c r="AA48" s="311"/>
      <c r="AB48" s="331" t="s">
        <v>39</v>
      </c>
      <c r="AC48" s="332"/>
      <c r="AD48" s="156"/>
      <c r="AE48" s="157"/>
      <c r="AF48" s="157"/>
      <c r="AG48" s="157"/>
      <c r="AH48" s="158"/>
      <c r="AI48" s="317"/>
      <c r="AJ48" s="317"/>
      <c r="AK48" s="317"/>
      <c r="AL48" s="318"/>
      <c r="AM48" s="319"/>
      <c r="AX48" s="134" t="str">
        <f>IF(X48&gt;=AI49,"○","！（補助上限額を超過しています）")</f>
        <v>○</v>
      </c>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6"/>
    </row>
    <row r="49" spans="1:46" s="4" customFormat="1" ht="13.5" customHeight="1">
      <c r="A49" s="168" t="s">
        <v>92</v>
      </c>
      <c r="B49" s="53"/>
      <c r="C49" s="53"/>
      <c r="D49" s="53"/>
      <c r="E49" s="53"/>
      <c r="F49" s="53"/>
      <c r="G49" s="53"/>
      <c r="H49" s="53"/>
      <c r="I49" s="53"/>
      <c r="J49" s="53"/>
      <c r="K49" s="53"/>
      <c r="L49" s="53"/>
      <c r="M49" s="53"/>
      <c r="N49" s="53"/>
      <c r="O49" s="53"/>
      <c r="P49" s="53"/>
      <c r="Q49" s="53"/>
      <c r="R49" s="53"/>
      <c r="S49" s="53"/>
      <c r="T49" s="53"/>
      <c r="U49" s="53"/>
      <c r="V49" s="53"/>
      <c r="W49" s="53"/>
      <c r="X49" s="312"/>
      <c r="Y49" s="313"/>
      <c r="Z49" s="313"/>
      <c r="AA49" s="313"/>
      <c r="AB49" s="333"/>
      <c r="AC49" s="334"/>
      <c r="AD49" s="159"/>
      <c r="AE49" s="160"/>
      <c r="AF49" s="160"/>
      <c r="AG49" s="160"/>
      <c r="AH49" s="161"/>
      <c r="AI49" s="302">
        <f>SUM(AI47:AK48)</f>
        <v>0</v>
      </c>
      <c r="AJ49" s="302"/>
      <c r="AK49" s="302"/>
      <c r="AL49" s="315"/>
      <c r="AM49" s="316"/>
      <c r="AT49" s="5"/>
    </row>
    <row r="50" spans="1:46" ht="15" customHeight="1">
      <c r="A50" s="281" t="s">
        <v>80</v>
      </c>
      <c r="B50" s="282"/>
      <c r="C50" s="282"/>
      <c r="D50" s="282"/>
      <c r="E50" s="282"/>
      <c r="F50" s="282"/>
      <c r="G50" s="283"/>
      <c r="H50" s="282" t="s">
        <v>158</v>
      </c>
      <c r="I50" s="282"/>
      <c r="J50" s="282"/>
      <c r="K50" s="282"/>
      <c r="L50" s="282"/>
      <c r="M50" s="281" t="s">
        <v>23</v>
      </c>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3"/>
    </row>
    <row r="51" spans="1:46" ht="15" customHeight="1">
      <c r="A51" s="106" t="s">
        <v>81</v>
      </c>
      <c r="B51" s="107"/>
      <c r="C51" s="107"/>
      <c r="D51" s="107"/>
      <c r="E51" s="108"/>
      <c r="F51" s="108"/>
      <c r="G51" s="109"/>
      <c r="H51" s="294"/>
      <c r="I51" s="294"/>
      <c r="J51" s="294"/>
      <c r="K51" s="294"/>
      <c r="L51" s="294"/>
      <c r="M51" s="284"/>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6"/>
    </row>
    <row r="52" spans="1:46" ht="15" customHeight="1">
      <c r="A52" s="64" t="s">
        <v>82</v>
      </c>
      <c r="B52" s="65"/>
      <c r="C52" s="65"/>
      <c r="D52" s="65"/>
      <c r="E52" s="66"/>
      <c r="F52" s="66"/>
      <c r="G52" s="67"/>
      <c r="H52" s="293"/>
      <c r="I52" s="293"/>
      <c r="J52" s="293"/>
      <c r="K52" s="293"/>
      <c r="L52" s="293"/>
      <c r="M52" s="287"/>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9"/>
    </row>
    <row r="53" spans="1:46" ht="15" customHeight="1">
      <c r="A53" s="64" t="s">
        <v>83</v>
      </c>
      <c r="B53" s="65"/>
      <c r="C53" s="65"/>
      <c r="D53" s="65"/>
      <c r="E53" s="66"/>
      <c r="F53" s="66"/>
      <c r="G53" s="67"/>
      <c r="H53" s="293"/>
      <c r="I53" s="293"/>
      <c r="J53" s="293"/>
      <c r="K53" s="293"/>
      <c r="L53" s="293"/>
      <c r="M53" s="287"/>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9"/>
    </row>
    <row r="54" spans="1:46" ht="15" customHeight="1">
      <c r="A54" s="64" t="s">
        <v>84</v>
      </c>
      <c r="B54" s="65"/>
      <c r="C54" s="65"/>
      <c r="D54" s="65"/>
      <c r="E54" s="66"/>
      <c r="F54" s="66"/>
      <c r="G54" s="67"/>
      <c r="H54" s="293"/>
      <c r="I54" s="293"/>
      <c r="J54" s="293"/>
      <c r="K54" s="293"/>
      <c r="L54" s="293"/>
      <c r="M54" s="287"/>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9"/>
    </row>
    <row r="55" spans="1:46" ht="15" customHeight="1">
      <c r="A55" s="64" t="s">
        <v>85</v>
      </c>
      <c r="B55" s="65"/>
      <c r="C55" s="65"/>
      <c r="D55" s="65"/>
      <c r="E55" s="66"/>
      <c r="F55" s="66"/>
      <c r="G55" s="67"/>
      <c r="H55" s="293"/>
      <c r="I55" s="293"/>
      <c r="J55" s="293"/>
      <c r="K55" s="293"/>
      <c r="L55" s="293"/>
      <c r="M55" s="287"/>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9"/>
    </row>
    <row r="56" spans="1:46" ht="15" customHeight="1">
      <c r="A56" s="64" t="s">
        <v>86</v>
      </c>
      <c r="B56" s="65"/>
      <c r="C56" s="65"/>
      <c r="D56" s="65"/>
      <c r="E56" s="66"/>
      <c r="F56" s="66"/>
      <c r="G56" s="67"/>
      <c r="H56" s="293"/>
      <c r="I56" s="293"/>
      <c r="J56" s="293"/>
      <c r="K56" s="293"/>
      <c r="L56" s="293"/>
      <c r="M56" s="287"/>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9"/>
    </row>
    <row r="57" spans="1:46" ht="15" customHeight="1">
      <c r="A57" s="64" t="s">
        <v>87</v>
      </c>
      <c r="B57" s="65"/>
      <c r="C57" s="65"/>
      <c r="D57" s="65"/>
      <c r="E57" s="66"/>
      <c r="F57" s="66"/>
      <c r="G57" s="67"/>
      <c r="H57" s="293"/>
      <c r="I57" s="293"/>
      <c r="J57" s="293"/>
      <c r="K57" s="293"/>
      <c r="L57" s="293"/>
      <c r="M57" s="287"/>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9"/>
    </row>
    <row r="58" spans="1:46" ht="15" customHeight="1">
      <c r="A58" s="64" t="s">
        <v>88</v>
      </c>
      <c r="B58" s="68"/>
      <c r="C58" s="68"/>
      <c r="D58" s="68"/>
      <c r="E58" s="68"/>
      <c r="F58" s="68"/>
      <c r="G58" s="69"/>
      <c r="H58" s="293"/>
      <c r="I58" s="293"/>
      <c r="J58" s="293"/>
      <c r="K58" s="293"/>
      <c r="L58" s="293"/>
      <c r="M58" s="287"/>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9"/>
    </row>
    <row r="59" spans="1:46" ht="15" customHeight="1">
      <c r="A59" s="70" t="s">
        <v>89</v>
      </c>
      <c r="B59" s="71"/>
      <c r="C59" s="71"/>
      <c r="D59" s="71"/>
      <c r="E59" s="72"/>
      <c r="F59" s="72"/>
      <c r="G59" s="73"/>
      <c r="H59" s="280"/>
      <c r="I59" s="280"/>
      <c r="J59" s="280"/>
      <c r="K59" s="280"/>
      <c r="L59" s="280"/>
      <c r="M59" s="290"/>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291"/>
      <c r="AL59" s="291"/>
      <c r="AM59" s="292"/>
    </row>
    <row r="60" spans="1:46" ht="15" customHeight="1">
      <c r="A60" s="74" t="s">
        <v>46</v>
      </c>
      <c r="B60" s="82"/>
      <c r="C60" s="82"/>
      <c r="D60" s="82"/>
      <c r="E60" s="75"/>
      <c r="F60" s="75"/>
      <c r="G60" s="76"/>
      <c r="H60" s="275">
        <f>SUM(H51:L59)</f>
        <v>0</v>
      </c>
      <c r="I60" s="275"/>
      <c r="J60" s="275"/>
      <c r="K60" s="275"/>
      <c r="L60" s="276"/>
      <c r="M60" s="277"/>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9"/>
    </row>
    <row r="61" spans="1:46" ht="4.5" customHeight="1">
      <c r="A61" s="77"/>
      <c r="B61" s="77"/>
      <c r="C61" s="77"/>
      <c r="D61" s="77"/>
      <c r="E61" s="83"/>
      <c r="F61" s="83"/>
      <c r="G61" s="83"/>
      <c r="H61" s="83"/>
      <c r="I61" s="83"/>
      <c r="J61" s="85"/>
      <c r="K61" s="85"/>
      <c r="L61" s="85"/>
      <c r="M61" s="85"/>
      <c r="N61" s="85"/>
      <c r="O61" s="83"/>
      <c r="P61" s="83"/>
      <c r="Q61" s="83"/>
      <c r="R61" s="83"/>
      <c r="S61" s="83"/>
      <c r="T61" s="83"/>
      <c r="U61" s="83"/>
      <c r="V61" s="83"/>
      <c r="W61" s="83"/>
      <c r="X61" s="83"/>
      <c r="Y61" s="86"/>
      <c r="Z61" s="86"/>
      <c r="AA61" s="86"/>
      <c r="AB61" s="86"/>
      <c r="AC61" s="86"/>
      <c r="AD61" s="86"/>
      <c r="AE61" s="83"/>
      <c r="AF61" s="83"/>
      <c r="AG61" s="83"/>
      <c r="AH61" s="83"/>
      <c r="AI61" s="83"/>
      <c r="AJ61" s="83"/>
      <c r="AK61" s="83"/>
      <c r="AL61" s="83"/>
      <c r="AM61" s="83"/>
    </row>
    <row r="62" spans="1:46">
      <c r="A62" s="36" t="s">
        <v>159</v>
      </c>
      <c r="B62" s="84"/>
      <c r="C62" s="84"/>
      <c r="D62" s="84"/>
      <c r="E62" s="84"/>
      <c r="F62" s="84"/>
      <c r="G62" s="84"/>
      <c r="H62" s="84"/>
      <c r="I62" s="84"/>
      <c r="J62" s="84"/>
      <c r="K62" s="84"/>
      <c r="L62" s="84"/>
      <c r="M62" s="84"/>
      <c r="N62" s="84"/>
      <c r="O62" s="84"/>
      <c r="P62" s="84"/>
      <c r="Q62" s="84"/>
      <c r="R62" s="84"/>
      <c r="S62" s="84"/>
      <c r="T62" s="84"/>
      <c r="U62" s="84"/>
      <c r="V62" s="84"/>
      <c r="W62" s="84"/>
      <c r="X62" s="84"/>
      <c r="Y62" s="61"/>
      <c r="Z62" s="61"/>
      <c r="AA62" s="61"/>
      <c r="AB62" s="61"/>
      <c r="AC62" s="61"/>
      <c r="AD62" s="61"/>
      <c r="AE62" s="84"/>
      <c r="AF62" s="84"/>
      <c r="AG62" s="84"/>
      <c r="AH62" s="84"/>
      <c r="AI62" s="84"/>
      <c r="AJ62" s="84"/>
      <c r="AK62" s="84"/>
      <c r="AL62" s="84"/>
      <c r="AM62" s="84"/>
    </row>
  </sheetData>
  <sheetProtection algorithmName="SHA-512" hashValue="iQfVU/NtYtn7YKGaQF5v0h+q6qRLanYmdKov6/y2iSp6XnlGfwWzPw2UFhxWccmenl0QffdT46JIKZS/LJctHw==" saltValue="AfAJOHiovyFgPxsxJJqLGw==" spinCount="100000" sheet="1" formatCells="0" formatColumns="0" formatRows="0" insertColumns="0" insertRows="0" autoFilter="0"/>
  <mergeCells count="145">
    <mergeCell ref="A3:AM3"/>
    <mergeCell ref="A5:AM5"/>
    <mergeCell ref="A7:G7"/>
    <mergeCell ref="H7:N7"/>
    <mergeCell ref="O7:S7"/>
    <mergeCell ref="T7:AM7"/>
    <mergeCell ref="AH8:AM8"/>
    <mergeCell ref="D9:G9"/>
    <mergeCell ref="H9:K9"/>
    <mergeCell ref="L9:Y9"/>
    <mergeCell ref="AC9:AG9"/>
    <mergeCell ref="AH9:AM9"/>
    <mergeCell ref="A8:C9"/>
    <mergeCell ref="D8:G8"/>
    <mergeCell ref="H8:K8"/>
    <mergeCell ref="L8:Y8"/>
    <mergeCell ref="Z8:AB9"/>
    <mergeCell ref="AC8:AG8"/>
    <mergeCell ref="AE10:AF10"/>
    <mergeCell ref="AG10:AI10"/>
    <mergeCell ref="AJ10:AK10"/>
    <mergeCell ref="AL10:AM10"/>
    <mergeCell ref="AP10:AU10"/>
    <mergeCell ref="A11:H12"/>
    <mergeCell ref="A10:G10"/>
    <mergeCell ref="H10:Q10"/>
    <mergeCell ref="R10:W10"/>
    <mergeCell ref="X10:Y10"/>
    <mergeCell ref="Z10:AB10"/>
    <mergeCell ref="AC10:AD10"/>
    <mergeCell ref="AE21:AH21"/>
    <mergeCell ref="AI21:AK21"/>
    <mergeCell ref="AL21:AM21"/>
    <mergeCell ref="H22:L22"/>
    <mergeCell ref="M22:O22"/>
    <mergeCell ref="Q22:U22"/>
    <mergeCell ref="V22:X22"/>
    <mergeCell ref="AE22:AG22"/>
    <mergeCell ref="A14:AM14"/>
    <mergeCell ref="X16:Z16"/>
    <mergeCell ref="AA16:AM16"/>
    <mergeCell ref="X17:Z17"/>
    <mergeCell ref="AA17:AM17"/>
    <mergeCell ref="A19:AM19"/>
    <mergeCell ref="A27:G27"/>
    <mergeCell ref="H27:L27"/>
    <mergeCell ref="M27:AM27"/>
    <mergeCell ref="H28:L28"/>
    <mergeCell ref="M28:AM28"/>
    <mergeCell ref="H29:L29"/>
    <mergeCell ref="M29:AM29"/>
    <mergeCell ref="X24:AC24"/>
    <mergeCell ref="AD24:AH24"/>
    <mergeCell ref="AI24:AK24"/>
    <mergeCell ref="AL24:AM24"/>
    <mergeCell ref="X25:AA26"/>
    <mergeCell ref="AB25:AC26"/>
    <mergeCell ref="AI25:AK25"/>
    <mergeCell ref="AL25:AM25"/>
    <mergeCell ref="AI26:AK26"/>
    <mergeCell ref="AL26:AM26"/>
    <mergeCell ref="H33:L33"/>
    <mergeCell ref="M33:AM33"/>
    <mergeCell ref="H34:L34"/>
    <mergeCell ref="M34:AM34"/>
    <mergeCell ref="H35:L35"/>
    <mergeCell ref="M35:AM35"/>
    <mergeCell ref="H30:L30"/>
    <mergeCell ref="M30:AM30"/>
    <mergeCell ref="H31:L31"/>
    <mergeCell ref="M31:AM31"/>
    <mergeCell ref="H32:L32"/>
    <mergeCell ref="M32:AM32"/>
    <mergeCell ref="AA41:AB41"/>
    <mergeCell ref="AC41:AH41"/>
    <mergeCell ref="AI41:AK41"/>
    <mergeCell ref="H36:L36"/>
    <mergeCell ref="M36:AM36"/>
    <mergeCell ref="H37:L37"/>
    <mergeCell ref="M37:AM37"/>
    <mergeCell ref="AE39:AH39"/>
    <mergeCell ref="AI39:AK39"/>
    <mergeCell ref="AL39:AM39"/>
    <mergeCell ref="AI43:AK43"/>
    <mergeCell ref="AL43:AM43"/>
    <mergeCell ref="X44:Z44"/>
    <mergeCell ref="AA44:AB44"/>
    <mergeCell ref="AC44:AH44"/>
    <mergeCell ref="AI44:AK44"/>
    <mergeCell ref="AL44:AM44"/>
    <mergeCell ref="AL41:AM41"/>
    <mergeCell ref="B42:J45"/>
    <mergeCell ref="X42:Z42"/>
    <mergeCell ref="AA42:AB42"/>
    <mergeCell ref="AC42:AH42"/>
    <mergeCell ref="AI42:AK42"/>
    <mergeCell ref="AL42:AM42"/>
    <mergeCell ref="X43:Z43"/>
    <mergeCell ref="AA43:AB43"/>
    <mergeCell ref="AC43:AH43"/>
    <mergeCell ref="A40:J41"/>
    <mergeCell ref="X40:Z40"/>
    <mergeCell ref="AA40:AB40"/>
    <mergeCell ref="AC40:AH40"/>
    <mergeCell ref="AI40:AK40"/>
    <mergeCell ref="AL40:AM40"/>
    <mergeCell ref="X41:Z41"/>
    <mergeCell ref="X48:AA49"/>
    <mergeCell ref="AB48:AC49"/>
    <mergeCell ref="AI48:AK48"/>
    <mergeCell ref="AL48:AM48"/>
    <mergeCell ref="AI49:AK49"/>
    <mergeCell ref="AL49:AM49"/>
    <mergeCell ref="X45:Z45"/>
    <mergeCell ref="AA45:AB45"/>
    <mergeCell ref="AC45:AH45"/>
    <mergeCell ref="AI45:AK45"/>
    <mergeCell ref="AL45:AM45"/>
    <mergeCell ref="X47:AC47"/>
    <mergeCell ref="AD47:AH47"/>
    <mergeCell ref="AI47:AK47"/>
    <mergeCell ref="AL47:AM47"/>
    <mergeCell ref="H53:L53"/>
    <mergeCell ref="M53:AM53"/>
    <mergeCell ref="H54:L54"/>
    <mergeCell ref="M54:AM54"/>
    <mergeCell ref="H55:L55"/>
    <mergeCell ref="M55:AM55"/>
    <mergeCell ref="A50:G50"/>
    <mergeCell ref="H50:L50"/>
    <mergeCell ref="M50:AM50"/>
    <mergeCell ref="H51:L51"/>
    <mergeCell ref="M51:AM51"/>
    <mergeCell ref="H52:L52"/>
    <mergeCell ref="M52:AM52"/>
    <mergeCell ref="H59:L59"/>
    <mergeCell ref="M59:AM59"/>
    <mergeCell ref="H60:L60"/>
    <mergeCell ref="M60:AM60"/>
    <mergeCell ref="H56:L56"/>
    <mergeCell ref="M56:AM56"/>
    <mergeCell ref="H57:L57"/>
    <mergeCell ref="M57:AM57"/>
    <mergeCell ref="H58:L58"/>
    <mergeCell ref="M58:AM58"/>
  </mergeCells>
  <phoneticPr fontId="4"/>
  <dataValidations count="3">
    <dataValidation type="list" allowBlank="1" showInputMessage="1" showErrorMessage="1" sqref="H10">
      <formula1>$CA$5:$CA$40</formula1>
    </dataValidation>
    <dataValidation type="list" allowBlank="1" showInputMessage="1" showErrorMessage="1" sqref="X16:Z17">
      <formula1>"○"</formula1>
    </dataValidation>
    <dataValidation imeMode="halfAlpha" allowBlank="1" showInputMessage="1" showErrorMessage="1" sqref="S24:V26 J24:N26 H7:N7 D9:G9 AC9:AG9 X10:Y1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449" r:id="rId4" name="Check Box 1">
              <controlPr defaultSize="0" autoFill="0" autoLine="0" autoPict="0">
                <anchor moveWithCells="1">
                  <from>
                    <xdr:col>7</xdr:col>
                    <xdr:colOff>175260</xdr:colOff>
                    <xdr:row>9</xdr:row>
                    <xdr:rowOff>251460</xdr:rowOff>
                  </from>
                  <to>
                    <xdr:col>9</xdr:col>
                    <xdr:colOff>22860</xdr:colOff>
                    <xdr:row>11</xdr:row>
                    <xdr:rowOff>22860</xdr:rowOff>
                  </to>
                </anchor>
              </controlPr>
            </control>
          </mc:Choice>
        </mc:AlternateContent>
        <mc:AlternateContent xmlns:mc="http://schemas.openxmlformats.org/markup-compatibility/2006">
          <mc:Choice Requires="x14">
            <control shapeId="104450" r:id="rId5" name="Check Box 2">
              <controlPr defaultSize="0" autoFill="0" autoLine="0" autoPict="0">
                <anchor moveWithCells="1">
                  <from>
                    <xdr:col>23</xdr:col>
                    <xdr:colOff>121920</xdr:colOff>
                    <xdr:row>9</xdr:row>
                    <xdr:rowOff>251460</xdr:rowOff>
                  </from>
                  <to>
                    <xdr:col>25</xdr:col>
                    <xdr:colOff>7620</xdr:colOff>
                    <xdr:row>11</xdr:row>
                    <xdr:rowOff>22860</xdr:rowOff>
                  </to>
                </anchor>
              </controlPr>
            </control>
          </mc:Choice>
        </mc:AlternateContent>
        <mc:AlternateContent xmlns:mc="http://schemas.openxmlformats.org/markup-compatibility/2006">
          <mc:Choice Requires="x14">
            <control shapeId="104451" r:id="rId6" name="Check Box 3">
              <controlPr defaultSize="0" autoFill="0" autoLine="0" autoPict="0">
                <anchor moveWithCells="1">
                  <from>
                    <xdr:col>7</xdr:col>
                    <xdr:colOff>175260</xdr:colOff>
                    <xdr:row>10</xdr:row>
                    <xdr:rowOff>220980</xdr:rowOff>
                  </from>
                  <to>
                    <xdr:col>9</xdr:col>
                    <xdr:colOff>22860</xdr:colOff>
                    <xdr:row>12</xdr:row>
                    <xdr:rowOff>22860</xdr:rowOff>
                  </to>
                </anchor>
              </controlPr>
            </control>
          </mc:Choice>
        </mc:AlternateContent>
        <mc:AlternateContent xmlns:mc="http://schemas.openxmlformats.org/markup-compatibility/2006">
          <mc:Choice Requires="x14">
            <control shapeId="104452" r:id="rId7" name="Check Box 4">
              <controlPr defaultSize="0" autoFill="0" autoLine="0" autoPict="0">
                <anchor moveWithCells="1">
                  <from>
                    <xdr:col>23</xdr:col>
                    <xdr:colOff>121920</xdr:colOff>
                    <xdr:row>10</xdr:row>
                    <xdr:rowOff>220980</xdr:rowOff>
                  </from>
                  <to>
                    <xdr:col>25</xdr:col>
                    <xdr:colOff>7620</xdr:colOff>
                    <xdr:row>12</xdr:row>
                    <xdr:rowOff>7620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62"/>
  <sheetViews>
    <sheetView showGridLines="0" showZeros="0" view="pageBreakPreview" zoomScale="130" zoomScaleNormal="160" zoomScaleSheetLayoutView="130" workbookViewId="0">
      <selection activeCell="CG35" sqref="CG35"/>
    </sheetView>
  </sheetViews>
  <sheetFormatPr defaultColWidth="2.21875" defaultRowHeight="13.2"/>
  <cols>
    <col min="1" max="1" width="2.21875" style="3" customWidth="1"/>
    <col min="2" max="7" width="2.21875" style="3"/>
    <col min="8" max="19" width="2.44140625" style="3" bestFit="1" customWidth="1"/>
    <col min="20" max="40" width="2.21875" style="3"/>
    <col min="41" max="47" width="2.21875" style="3" hidden="1" customWidth="1"/>
    <col min="48" max="49" width="2.21875" style="3"/>
    <col min="50" max="72" width="0" style="3" hidden="1" customWidth="1"/>
    <col min="73" max="78" width="2.21875" style="3"/>
    <col min="79" max="79" width="49.109375" style="3" hidden="1" customWidth="1"/>
    <col min="80" max="84" width="8.109375" style="3" hidden="1" customWidth="1"/>
    <col min="85" max="87" width="8.109375" style="3" customWidth="1"/>
    <col min="88" max="16384" width="2.21875" style="3"/>
  </cols>
  <sheetData>
    <row r="1" spans="1:84">
      <c r="A1" s="3" t="s">
        <v>160</v>
      </c>
    </row>
    <row r="2" spans="1:84" ht="3" customHeight="1"/>
    <row r="3" spans="1:84">
      <c r="A3" s="365" t="s">
        <v>141</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7"/>
      <c r="CA3" s="14"/>
      <c r="CB3" s="15" t="s">
        <v>60</v>
      </c>
      <c r="CC3" s="14"/>
      <c r="CD3" s="14"/>
      <c r="CE3" s="15" t="s">
        <v>63</v>
      </c>
      <c r="CF3" s="14"/>
    </row>
    <row r="4" spans="1:84" ht="4.5"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CA4" s="14"/>
      <c r="CB4" s="15" t="s">
        <v>62</v>
      </c>
      <c r="CC4" s="15"/>
      <c r="CD4" s="15" t="s">
        <v>70</v>
      </c>
      <c r="CE4" s="15" t="s">
        <v>62</v>
      </c>
      <c r="CF4" s="14"/>
    </row>
    <row r="5" spans="1:84">
      <c r="A5" s="356" t="s">
        <v>71</v>
      </c>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8"/>
      <c r="CA5" t="s">
        <v>25</v>
      </c>
      <c r="CB5" s="6">
        <v>892</v>
      </c>
      <c r="CC5" t="s">
        <v>58</v>
      </c>
      <c r="CD5"/>
      <c r="CE5" s="6">
        <v>200</v>
      </c>
      <c r="CF5" t="s">
        <v>58</v>
      </c>
    </row>
    <row r="6" spans="1:84" ht="4.5" customHeight="1">
      <c r="A6" s="199"/>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CA6" t="s">
        <v>26</v>
      </c>
      <c r="CB6" s="6">
        <v>1137</v>
      </c>
      <c r="CC6" t="s">
        <v>58</v>
      </c>
      <c r="CD6"/>
      <c r="CE6" s="6">
        <v>200</v>
      </c>
      <c r="CF6" t="s">
        <v>58</v>
      </c>
    </row>
    <row r="7" spans="1:84" ht="17.25" customHeight="1">
      <c r="A7" s="281" t="s">
        <v>41</v>
      </c>
      <c r="B7" s="282"/>
      <c r="C7" s="282"/>
      <c r="D7" s="282"/>
      <c r="E7" s="282"/>
      <c r="F7" s="282"/>
      <c r="G7" s="283"/>
      <c r="H7" s="375"/>
      <c r="I7" s="376"/>
      <c r="J7" s="376"/>
      <c r="K7" s="376"/>
      <c r="L7" s="376"/>
      <c r="M7" s="376"/>
      <c r="N7" s="377"/>
      <c r="O7" s="281" t="s">
        <v>72</v>
      </c>
      <c r="P7" s="282"/>
      <c r="Q7" s="282"/>
      <c r="R7" s="282"/>
      <c r="S7" s="283"/>
      <c r="T7" s="378"/>
      <c r="U7" s="345"/>
      <c r="V7" s="345"/>
      <c r="W7" s="345"/>
      <c r="X7" s="345"/>
      <c r="Y7" s="345"/>
      <c r="Z7" s="345"/>
      <c r="AA7" s="345"/>
      <c r="AB7" s="345"/>
      <c r="AC7" s="345"/>
      <c r="AD7" s="345"/>
      <c r="AE7" s="345"/>
      <c r="AF7" s="345"/>
      <c r="AG7" s="345"/>
      <c r="AH7" s="345"/>
      <c r="AI7" s="345"/>
      <c r="AJ7" s="345"/>
      <c r="AK7" s="345"/>
      <c r="AL7" s="345"/>
      <c r="AM7" s="379"/>
      <c r="CA7" t="s">
        <v>27</v>
      </c>
      <c r="CB7" s="6">
        <v>1480</v>
      </c>
      <c r="CC7" t="s">
        <v>58</v>
      </c>
      <c r="CD7"/>
      <c r="CE7" s="6">
        <v>200</v>
      </c>
      <c r="CF7" t="s">
        <v>58</v>
      </c>
    </row>
    <row r="8" spans="1:84">
      <c r="A8" s="368" t="s">
        <v>73</v>
      </c>
      <c r="B8" s="369"/>
      <c r="C8" s="370"/>
      <c r="D8" s="281" t="s">
        <v>120</v>
      </c>
      <c r="E8" s="282"/>
      <c r="F8" s="282"/>
      <c r="G8" s="283"/>
      <c r="H8" s="281" t="s">
        <v>74</v>
      </c>
      <c r="I8" s="282"/>
      <c r="J8" s="282"/>
      <c r="K8" s="283"/>
      <c r="L8" s="281" t="s">
        <v>75</v>
      </c>
      <c r="M8" s="282"/>
      <c r="N8" s="282"/>
      <c r="O8" s="282"/>
      <c r="P8" s="282"/>
      <c r="Q8" s="282"/>
      <c r="R8" s="282"/>
      <c r="S8" s="282"/>
      <c r="T8" s="282"/>
      <c r="U8" s="282"/>
      <c r="V8" s="282"/>
      <c r="W8" s="282"/>
      <c r="X8" s="282"/>
      <c r="Y8" s="283"/>
      <c r="Z8" s="368" t="s">
        <v>76</v>
      </c>
      <c r="AA8" s="369"/>
      <c r="AB8" s="370"/>
      <c r="AC8" s="281" t="s">
        <v>3</v>
      </c>
      <c r="AD8" s="282"/>
      <c r="AE8" s="282"/>
      <c r="AF8" s="282"/>
      <c r="AG8" s="282"/>
      <c r="AH8" s="383" t="s">
        <v>78</v>
      </c>
      <c r="AI8" s="350"/>
      <c r="AJ8" s="350"/>
      <c r="AK8" s="350"/>
      <c r="AL8" s="350"/>
      <c r="AM8" s="351"/>
      <c r="AV8" s="4"/>
      <c r="CA8" s="2" t="s">
        <v>40</v>
      </c>
      <c r="CB8" s="6">
        <v>384</v>
      </c>
      <c r="CC8" t="s">
        <v>58</v>
      </c>
      <c r="CD8"/>
      <c r="CE8" s="6">
        <v>200</v>
      </c>
      <c r="CF8" t="s">
        <v>58</v>
      </c>
    </row>
    <row r="9" spans="1:84" ht="17.25" customHeight="1">
      <c r="A9" s="371"/>
      <c r="B9" s="372"/>
      <c r="C9" s="373"/>
      <c r="D9" s="380"/>
      <c r="E9" s="381"/>
      <c r="F9" s="381"/>
      <c r="G9" s="382"/>
      <c r="H9" s="374" t="s">
        <v>142</v>
      </c>
      <c r="I9" s="269"/>
      <c r="J9" s="269"/>
      <c r="K9" s="270"/>
      <c r="L9" s="298"/>
      <c r="M9" s="299"/>
      <c r="N9" s="299"/>
      <c r="O9" s="299"/>
      <c r="P9" s="299"/>
      <c r="Q9" s="299"/>
      <c r="R9" s="299"/>
      <c r="S9" s="299"/>
      <c r="T9" s="299"/>
      <c r="U9" s="299"/>
      <c r="V9" s="299"/>
      <c r="W9" s="299"/>
      <c r="X9" s="299"/>
      <c r="Y9" s="339"/>
      <c r="Z9" s="371"/>
      <c r="AA9" s="372"/>
      <c r="AB9" s="373"/>
      <c r="AC9" s="298"/>
      <c r="AD9" s="299"/>
      <c r="AE9" s="299"/>
      <c r="AF9" s="299"/>
      <c r="AG9" s="339"/>
      <c r="AH9" s="384"/>
      <c r="AI9" s="385"/>
      <c r="AJ9" s="385"/>
      <c r="AK9" s="385"/>
      <c r="AL9" s="385"/>
      <c r="AM9" s="386"/>
      <c r="CA9" t="s">
        <v>4</v>
      </c>
      <c r="CB9" s="6">
        <v>375</v>
      </c>
      <c r="CC9" t="s">
        <v>58</v>
      </c>
      <c r="CD9"/>
      <c r="CE9" s="6">
        <v>200</v>
      </c>
      <c r="CF9" t="s">
        <v>58</v>
      </c>
    </row>
    <row r="10" spans="1:84" s="4" customFormat="1" ht="20.25" customHeight="1">
      <c r="A10" s="335" t="s">
        <v>121</v>
      </c>
      <c r="B10" s="336"/>
      <c r="C10" s="336"/>
      <c r="D10" s="336"/>
      <c r="E10" s="336"/>
      <c r="F10" s="336"/>
      <c r="G10" s="336"/>
      <c r="H10" s="362"/>
      <c r="I10" s="363"/>
      <c r="J10" s="363"/>
      <c r="K10" s="363"/>
      <c r="L10" s="363"/>
      <c r="M10" s="363"/>
      <c r="N10" s="363"/>
      <c r="O10" s="363"/>
      <c r="P10" s="363"/>
      <c r="Q10" s="364"/>
      <c r="R10" s="359" t="s">
        <v>122</v>
      </c>
      <c r="S10" s="360"/>
      <c r="T10" s="360"/>
      <c r="U10" s="360"/>
      <c r="V10" s="360"/>
      <c r="W10" s="361"/>
      <c r="X10" s="337"/>
      <c r="Y10" s="338"/>
      <c r="Z10" s="349" t="s">
        <v>57</v>
      </c>
      <c r="AA10" s="350"/>
      <c r="AB10" s="351"/>
      <c r="AC10" s="345"/>
      <c r="AD10" s="345"/>
      <c r="AE10" s="324" t="s">
        <v>42</v>
      </c>
      <c r="AF10" s="325"/>
      <c r="AG10" s="346" t="s">
        <v>91</v>
      </c>
      <c r="AH10" s="347"/>
      <c r="AI10" s="348"/>
      <c r="AJ10" s="345"/>
      <c r="AK10" s="345"/>
      <c r="AL10" s="324" t="s">
        <v>42</v>
      </c>
      <c r="AM10" s="325"/>
      <c r="AP10" s="340"/>
      <c r="AQ10" s="340"/>
      <c r="AR10" s="340"/>
      <c r="AS10" s="340"/>
      <c r="AT10" s="340"/>
      <c r="AU10" s="340"/>
      <c r="CA10" t="s">
        <v>28</v>
      </c>
      <c r="CB10" s="6">
        <v>939</v>
      </c>
      <c r="CC10" t="s">
        <v>58</v>
      </c>
      <c r="CD10"/>
      <c r="CE10" s="6">
        <v>200</v>
      </c>
      <c r="CF10" t="s">
        <v>58</v>
      </c>
    </row>
    <row r="11" spans="1:84" s="4" customFormat="1" ht="18" customHeight="1">
      <c r="A11" s="352" t="s">
        <v>22</v>
      </c>
      <c r="B11" s="305"/>
      <c r="C11" s="305"/>
      <c r="D11" s="305"/>
      <c r="E11" s="305"/>
      <c r="F11" s="305"/>
      <c r="G11" s="305"/>
      <c r="H11" s="306"/>
      <c r="I11" s="9"/>
      <c r="J11" s="39" t="s">
        <v>50</v>
      </c>
      <c r="K11" s="40"/>
      <c r="L11" s="41"/>
      <c r="M11" s="41"/>
      <c r="N11" s="41"/>
      <c r="O11" s="41"/>
      <c r="P11" s="41"/>
      <c r="Q11" s="41"/>
      <c r="R11" s="41"/>
      <c r="S11" s="41"/>
      <c r="T11" s="41"/>
      <c r="U11" s="41"/>
      <c r="V11" s="41"/>
      <c r="W11" s="41"/>
      <c r="X11" s="41"/>
      <c r="Y11" s="9"/>
      <c r="Z11" s="39" t="s">
        <v>65</v>
      </c>
      <c r="AA11" s="40"/>
      <c r="AB11" s="41"/>
      <c r="AC11" s="41"/>
      <c r="AD11" s="41"/>
      <c r="AE11" s="41"/>
      <c r="AF11" s="41"/>
      <c r="AG11" s="41"/>
      <c r="AH11" s="41"/>
      <c r="AI11" s="41"/>
      <c r="AJ11" s="41"/>
      <c r="AK11" s="41"/>
      <c r="AL11" s="41"/>
      <c r="AM11" s="45"/>
      <c r="CA11" t="s">
        <v>29</v>
      </c>
      <c r="CB11" s="6">
        <v>1181</v>
      </c>
      <c r="CC11" t="s">
        <v>58</v>
      </c>
      <c r="CD11"/>
      <c r="CE11" s="6">
        <v>200</v>
      </c>
      <c r="CF11" t="s">
        <v>58</v>
      </c>
    </row>
    <row r="12" spans="1:84" s="4" customFormat="1" ht="18" customHeight="1">
      <c r="A12" s="353"/>
      <c r="B12" s="308"/>
      <c r="C12" s="308"/>
      <c r="D12" s="308"/>
      <c r="E12" s="308"/>
      <c r="F12" s="308"/>
      <c r="G12" s="308"/>
      <c r="H12" s="309"/>
      <c r="I12" s="13"/>
      <c r="J12" s="42" t="s">
        <v>69</v>
      </c>
      <c r="K12" s="43"/>
      <c r="L12" s="44"/>
      <c r="M12" s="44"/>
      <c r="N12" s="44"/>
      <c r="O12" s="44"/>
      <c r="P12" s="44"/>
      <c r="Q12" s="44"/>
      <c r="R12" s="44"/>
      <c r="S12" s="44"/>
      <c r="T12" s="44"/>
      <c r="U12" s="43"/>
      <c r="V12" s="44"/>
      <c r="W12" s="44"/>
      <c r="X12" s="44"/>
      <c r="Y12" s="8"/>
      <c r="Z12" s="46" t="s">
        <v>68</v>
      </c>
      <c r="AA12" s="43"/>
      <c r="AB12" s="44"/>
      <c r="AC12" s="44"/>
      <c r="AD12" s="44"/>
      <c r="AE12" s="44"/>
      <c r="AF12" s="44"/>
      <c r="AG12" s="44"/>
      <c r="AH12" s="44"/>
      <c r="AI12" s="44"/>
      <c r="AJ12" s="44"/>
      <c r="AK12" s="44"/>
      <c r="AL12" s="44"/>
      <c r="AM12" s="47"/>
      <c r="CA12" t="s">
        <v>30</v>
      </c>
      <c r="CB12" s="6">
        <v>1885</v>
      </c>
      <c r="CC12" t="s">
        <v>58</v>
      </c>
      <c r="CD12"/>
      <c r="CE12" s="6">
        <v>200</v>
      </c>
      <c r="CF12" t="s">
        <v>58</v>
      </c>
    </row>
    <row r="13" spans="1:84" s="4" customFormat="1" ht="6" customHeight="1">
      <c r="A13" s="151"/>
      <c r="B13" s="151"/>
      <c r="C13" s="151"/>
      <c r="D13" s="151"/>
      <c r="E13" s="151"/>
      <c r="F13" s="151"/>
      <c r="G13" s="151"/>
      <c r="H13" s="151"/>
      <c r="I13" s="40"/>
      <c r="J13" s="39"/>
      <c r="K13" s="40"/>
      <c r="L13" s="41"/>
      <c r="M13" s="41"/>
      <c r="N13" s="41"/>
      <c r="O13" s="41"/>
      <c r="P13" s="41"/>
      <c r="Q13" s="41"/>
      <c r="R13" s="41"/>
      <c r="S13" s="41"/>
      <c r="T13" s="41"/>
      <c r="U13" s="40"/>
      <c r="V13" s="41"/>
      <c r="W13" s="41"/>
      <c r="X13" s="41"/>
      <c r="Y13" s="39"/>
      <c r="Z13" s="152"/>
      <c r="AA13" s="40"/>
      <c r="AB13" s="41"/>
      <c r="AC13" s="41"/>
      <c r="AD13" s="41"/>
      <c r="AE13" s="41"/>
      <c r="AF13" s="41"/>
      <c r="AG13" s="41"/>
      <c r="AH13" s="41"/>
      <c r="AI13" s="41"/>
      <c r="AJ13" s="41"/>
      <c r="AK13" s="41"/>
      <c r="AL13" s="41"/>
      <c r="AM13" s="41"/>
      <c r="CA13" t="s">
        <v>24</v>
      </c>
      <c r="CB13" s="6">
        <f>CD13*個票17!$AC$10</f>
        <v>0</v>
      </c>
      <c r="CC13" t="s">
        <v>59</v>
      </c>
      <c r="CD13">
        <v>44</v>
      </c>
      <c r="CE13" s="6">
        <v>200</v>
      </c>
      <c r="CF13" t="s">
        <v>58</v>
      </c>
    </row>
    <row r="14" spans="1:84" s="4" customFormat="1" hidden="1">
      <c r="A14" s="314"/>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4"/>
      <c r="CA14" t="s">
        <v>21</v>
      </c>
      <c r="CB14" s="6">
        <f>CD14*個票17!$AC$10</f>
        <v>0</v>
      </c>
      <c r="CC14" t="s">
        <v>59</v>
      </c>
      <c r="CD14">
        <v>44</v>
      </c>
      <c r="CE14" s="6">
        <v>200</v>
      </c>
      <c r="CF14" t="s">
        <v>58</v>
      </c>
    </row>
    <row r="15" spans="1:84" s="4" customFormat="1" ht="3" hidden="1" customHeight="1">
      <c r="A15" s="53"/>
      <c r="B15" s="53"/>
      <c r="C15" s="53"/>
      <c r="D15" s="53"/>
      <c r="E15" s="53"/>
      <c r="F15" s="53"/>
      <c r="G15" s="53"/>
      <c r="H15" s="53"/>
      <c r="I15" s="50"/>
      <c r="J15" s="54"/>
      <c r="K15" s="49"/>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CA15" t="s">
        <v>5</v>
      </c>
      <c r="CB15" s="6">
        <v>534</v>
      </c>
      <c r="CC15" t="s">
        <v>58</v>
      </c>
      <c r="CD15"/>
      <c r="CE15" s="6">
        <v>200</v>
      </c>
      <c r="CF15" t="s">
        <v>58</v>
      </c>
    </row>
    <row r="16" spans="1:84" s="4" customFormat="1" ht="18" hidden="1" customHeight="1">
      <c r="A16" s="153"/>
      <c r="B16" s="169"/>
      <c r="C16" s="169"/>
      <c r="D16" s="169"/>
      <c r="E16" s="169"/>
      <c r="F16" s="169"/>
      <c r="G16" s="169"/>
      <c r="H16" s="169"/>
      <c r="I16" s="169"/>
      <c r="J16" s="169"/>
      <c r="K16" s="169"/>
      <c r="L16" s="169"/>
      <c r="M16" s="169"/>
      <c r="N16" s="169"/>
      <c r="O16" s="169"/>
      <c r="P16" s="169"/>
      <c r="Q16" s="169"/>
      <c r="R16" s="169"/>
      <c r="S16" s="169"/>
      <c r="T16" s="201"/>
      <c r="U16" s="201"/>
      <c r="V16" s="201"/>
      <c r="W16" s="201"/>
      <c r="X16" s="314"/>
      <c r="Y16" s="314"/>
      <c r="Z16" s="314"/>
      <c r="AA16" s="328"/>
      <c r="AB16" s="328"/>
      <c r="AC16" s="328"/>
      <c r="AD16" s="328"/>
      <c r="AE16" s="328"/>
      <c r="AF16" s="328"/>
      <c r="AG16" s="328"/>
      <c r="AH16" s="328"/>
      <c r="AI16" s="328"/>
      <c r="AJ16" s="328"/>
      <c r="AK16" s="328"/>
      <c r="AL16" s="328"/>
      <c r="AM16" s="328"/>
      <c r="CA16" t="s">
        <v>6</v>
      </c>
      <c r="CB16" s="6">
        <v>564</v>
      </c>
      <c r="CC16" t="s">
        <v>58</v>
      </c>
      <c r="CD16"/>
      <c r="CE16" s="6">
        <v>200</v>
      </c>
      <c r="CF16" t="s">
        <v>58</v>
      </c>
    </row>
    <row r="17" spans="1:84" s="4" customFormat="1" ht="18" hidden="1" customHeight="1">
      <c r="A17" s="153"/>
      <c r="B17" s="169"/>
      <c r="C17" s="169"/>
      <c r="D17" s="169"/>
      <c r="E17" s="169"/>
      <c r="F17" s="169"/>
      <c r="G17" s="169"/>
      <c r="H17" s="169"/>
      <c r="I17" s="169"/>
      <c r="J17" s="169"/>
      <c r="K17" s="169"/>
      <c r="L17" s="169"/>
      <c r="M17" s="169"/>
      <c r="N17" s="169"/>
      <c r="O17" s="169"/>
      <c r="P17" s="169"/>
      <c r="Q17" s="169"/>
      <c r="R17" s="169"/>
      <c r="S17" s="169"/>
      <c r="T17" s="155"/>
      <c r="U17" s="155"/>
      <c r="V17" s="155"/>
      <c r="W17" s="155"/>
      <c r="X17" s="314"/>
      <c r="Y17" s="314"/>
      <c r="Z17" s="314"/>
      <c r="AA17" s="328"/>
      <c r="AB17" s="328"/>
      <c r="AC17" s="328"/>
      <c r="AD17" s="328"/>
      <c r="AE17" s="328"/>
      <c r="AF17" s="328"/>
      <c r="AG17" s="328"/>
      <c r="AH17" s="328"/>
      <c r="AI17" s="328"/>
      <c r="AJ17" s="328"/>
      <c r="AK17" s="328"/>
      <c r="AL17" s="328"/>
      <c r="AM17" s="328"/>
      <c r="CA17" t="s">
        <v>7</v>
      </c>
      <c r="CB17" s="6">
        <v>518</v>
      </c>
      <c r="CC17" t="s">
        <v>58</v>
      </c>
      <c r="CD17"/>
      <c r="CE17" s="6">
        <v>200</v>
      </c>
      <c r="CF17" t="s">
        <v>58</v>
      </c>
    </row>
    <row r="18" spans="1:84" s="4" customFormat="1" ht="6" customHeight="1">
      <c r="A18" s="53"/>
      <c r="B18" s="53"/>
      <c r="C18" s="53"/>
      <c r="D18" s="53"/>
      <c r="E18" s="53"/>
      <c r="F18" s="53"/>
      <c r="G18" s="53"/>
      <c r="H18" s="53"/>
      <c r="I18" s="50"/>
      <c r="J18" s="54"/>
      <c r="K18" s="49"/>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CA18" t="s">
        <v>8</v>
      </c>
      <c r="CB18" s="6">
        <v>227</v>
      </c>
      <c r="CC18" t="s">
        <v>58</v>
      </c>
      <c r="CD18"/>
      <c r="CE18" s="6">
        <v>200</v>
      </c>
      <c r="CF18" t="s">
        <v>58</v>
      </c>
    </row>
    <row r="19" spans="1:84" s="4" customFormat="1">
      <c r="A19" s="356" t="s">
        <v>134</v>
      </c>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8"/>
      <c r="CA19" t="s">
        <v>9</v>
      </c>
      <c r="CB19" s="6">
        <v>508</v>
      </c>
      <c r="CC19" t="s">
        <v>58</v>
      </c>
      <c r="CD19"/>
      <c r="CE19" s="6">
        <v>200</v>
      </c>
      <c r="CF19" t="s">
        <v>58</v>
      </c>
    </row>
    <row r="20" spans="1:84" s="4" customFormat="1" ht="3" customHeight="1" thickBot="1">
      <c r="A20" s="53"/>
      <c r="B20" s="53"/>
      <c r="C20" s="53"/>
      <c r="D20" s="53"/>
      <c r="E20" s="53"/>
      <c r="F20" s="53"/>
      <c r="G20" s="53"/>
      <c r="H20" s="53"/>
      <c r="I20" s="50"/>
      <c r="J20" s="54"/>
      <c r="K20" s="49"/>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CA20" t="s">
        <v>10</v>
      </c>
      <c r="CB20" s="6">
        <v>204</v>
      </c>
      <c r="CC20" t="s">
        <v>58</v>
      </c>
      <c r="CD20"/>
      <c r="CE20" s="6">
        <v>200</v>
      </c>
      <c r="CF20" t="s">
        <v>58</v>
      </c>
    </row>
    <row r="21" spans="1:84" s="4" customFormat="1" ht="19.5" customHeight="1" thickBot="1">
      <c r="A21" s="55" t="s">
        <v>49</v>
      </c>
      <c r="B21" s="53"/>
      <c r="C21" s="53"/>
      <c r="D21" s="53"/>
      <c r="E21" s="53"/>
      <c r="F21" s="53"/>
      <c r="G21" s="53"/>
      <c r="H21" s="53"/>
      <c r="I21" s="111"/>
      <c r="J21" s="54"/>
      <c r="K21" s="49"/>
      <c r="L21" s="51"/>
      <c r="M21" s="51"/>
      <c r="N21" s="51"/>
      <c r="O21" s="51"/>
      <c r="P21" s="51"/>
      <c r="Q21" s="51"/>
      <c r="R21" s="51"/>
      <c r="S21" s="51"/>
      <c r="T21" s="51"/>
      <c r="U21" s="51"/>
      <c r="V21" s="51"/>
      <c r="W21" s="51"/>
      <c r="X21" s="51"/>
      <c r="Y21" s="51"/>
      <c r="Z21" s="51"/>
      <c r="AA21" s="51"/>
      <c r="AB21" s="51"/>
      <c r="AC21" s="51"/>
      <c r="AD21" s="51"/>
      <c r="AE21" s="261" t="s">
        <v>154</v>
      </c>
      <c r="AF21" s="262"/>
      <c r="AG21" s="262"/>
      <c r="AH21" s="263"/>
      <c r="AI21" s="322">
        <f>(20*M22+5*V22)*10+AE22</f>
        <v>0</v>
      </c>
      <c r="AJ21" s="323"/>
      <c r="AK21" s="323"/>
      <c r="AL21" s="320" t="s">
        <v>39</v>
      </c>
      <c r="AM21" s="321"/>
      <c r="CA21" t="s">
        <v>11</v>
      </c>
      <c r="CB21" s="6">
        <v>148</v>
      </c>
      <c r="CC21" t="s">
        <v>58</v>
      </c>
      <c r="CD21"/>
      <c r="CE21" s="6">
        <v>200</v>
      </c>
      <c r="CF21" t="s">
        <v>58</v>
      </c>
    </row>
    <row r="22" spans="1:84" s="4" customFormat="1" ht="19.5" customHeight="1">
      <c r="A22" s="202" t="s">
        <v>54</v>
      </c>
      <c r="B22" s="21"/>
      <c r="C22" s="22"/>
      <c r="D22" s="22"/>
      <c r="E22" s="22"/>
      <c r="F22" s="22"/>
      <c r="G22" s="23"/>
      <c r="H22" s="341" t="s">
        <v>55</v>
      </c>
      <c r="I22" s="342"/>
      <c r="J22" s="342"/>
      <c r="K22" s="342"/>
      <c r="L22" s="343"/>
      <c r="M22" s="344"/>
      <c r="N22" s="344"/>
      <c r="O22" s="344"/>
      <c r="P22" s="16" t="s">
        <v>42</v>
      </c>
      <c r="Q22" s="295" t="s">
        <v>139</v>
      </c>
      <c r="R22" s="296"/>
      <c r="S22" s="296"/>
      <c r="T22" s="296"/>
      <c r="U22" s="297"/>
      <c r="V22" s="344"/>
      <c r="W22" s="344"/>
      <c r="X22" s="344"/>
      <c r="Y22" s="63" t="s">
        <v>42</v>
      </c>
      <c r="Z22" s="196" t="s">
        <v>101</v>
      </c>
      <c r="AA22" s="197"/>
      <c r="AB22" s="197"/>
      <c r="AC22" s="197"/>
      <c r="AD22" s="198"/>
      <c r="AE22" s="392"/>
      <c r="AF22" s="393"/>
      <c r="AG22" s="393"/>
      <c r="AH22" s="114" t="s">
        <v>102</v>
      </c>
      <c r="AI22" s="114"/>
      <c r="AJ22" s="112"/>
      <c r="AK22" s="44"/>
      <c r="AL22" s="44"/>
      <c r="AM22" s="47"/>
      <c r="AO22" s="4">
        <f>IF(M22=0,,"有")</f>
        <v>0</v>
      </c>
      <c r="CA22" t="s">
        <v>12</v>
      </c>
      <c r="CB22" s="6">
        <v>148</v>
      </c>
      <c r="CC22" t="s">
        <v>58</v>
      </c>
      <c r="CD22"/>
      <c r="CE22" s="6">
        <v>200</v>
      </c>
      <c r="CF22" t="s">
        <v>58</v>
      </c>
    </row>
    <row r="23" spans="1:84" s="4" customFormat="1" ht="6" customHeight="1" thickBot="1">
      <c r="A23" s="53"/>
      <c r="B23" s="53"/>
      <c r="C23" s="53"/>
      <c r="D23" s="53"/>
      <c r="E23" s="53"/>
      <c r="F23" s="53"/>
      <c r="G23" s="53"/>
      <c r="H23" s="53"/>
      <c r="I23" s="50"/>
      <c r="J23" s="54"/>
      <c r="K23" s="49"/>
      <c r="L23" s="51"/>
      <c r="M23" s="51"/>
      <c r="N23" s="51"/>
      <c r="O23" s="51"/>
      <c r="P23" s="51"/>
      <c r="Q23" s="51"/>
      <c r="R23" s="51"/>
      <c r="S23" s="51"/>
      <c r="T23" s="51"/>
      <c r="U23" s="51"/>
      <c r="V23" s="51"/>
      <c r="W23" s="51"/>
      <c r="X23" s="199"/>
      <c r="Y23" s="199"/>
      <c r="Z23" s="199"/>
      <c r="AA23" s="199"/>
      <c r="AB23" s="199"/>
      <c r="AC23" s="199"/>
      <c r="AD23" s="41"/>
      <c r="AE23" s="51"/>
      <c r="AF23" s="51"/>
      <c r="AG23" s="51"/>
      <c r="AH23" s="51"/>
      <c r="AI23" s="51"/>
      <c r="AJ23" s="51"/>
      <c r="AK23" s="51"/>
      <c r="AL23" s="51"/>
      <c r="AM23" s="51"/>
      <c r="CA23" s="12" t="s">
        <v>47</v>
      </c>
      <c r="CB23" s="6">
        <v>33</v>
      </c>
      <c r="CC23" t="s">
        <v>58</v>
      </c>
      <c r="CD23"/>
      <c r="CE23" s="6">
        <v>200</v>
      </c>
      <c r="CF23" t="s">
        <v>58</v>
      </c>
    </row>
    <row r="24" spans="1:84" ht="19.5" customHeight="1" thickBot="1">
      <c r="A24" s="56" t="s">
        <v>64</v>
      </c>
      <c r="B24" s="53"/>
      <c r="C24" s="168"/>
      <c r="D24" s="53"/>
      <c r="E24" s="57"/>
      <c r="F24" s="53"/>
      <c r="G24" s="53"/>
      <c r="H24" s="53"/>
      <c r="I24" s="53"/>
      <c r="J24" s="58"/>
      <c r="K24" s="58"/>
      <c r="L24" s="58"/>
      <c r="M24" s="58"/>
      <c r="N24" s="58"/>
      <c r="O24" s="59"/>
      <c r="P24" s="60"/>
      <c r="Q24" s="61"/>
      <c r="R24" s="61"/>
      <c r="S24" s="58"/>
      <c r="T24" s="54"/>
      <c r="U24" s="58"/>
      <c r="V24" s="58"/>
      <c r="W24" s="168"/>
      <c r="X24" s="264" t="s">
        <v>90</v>
      </c>
      <c r="Y24" s="265"/>
      <c r="Z24" s="265"/>
      <c r="AA24" s="265"/>
      <c r="AB24" s="265"/>
      <c r="AC24" s="266"/>
      <c r="AD24" s="261" t="s">
        <v>155</v>
      </c>
      <c r="AE24" s="262"/>
      <c r="AF24" s="262"/>
      <c r="AG24" s="262"/>
      <c r="AH24" s="263"/>
      <c r="AI24" s="354">
        <f>MIN(X25,ROUNDDOWN(H37/1000,0))</f>
        <v>0</v>
      </c>
      <c r="AJ24" s="355"/>
      <c r="AK24" s="355"/>
      <c r="AL24" s="320" t="s">
        <v>39</v>
      </c>
      <c r="AM24" s="321"/>
      <c r="CA24" t="s">
        <v>13</v>
      </c>
      <c r="CB24" s="6">
        <v>475</v>
      </c>
      <c r="CC24" t="s">
        <v>58</v>
      </c>
      <c r="CD24"/>
      <c r="CE24" s="6">
        <v>200</v>
      </c>
      <c r="CF24" t="s">
        <v>58</v>
      </c>
    </row>
    <row r="25" spans="1:84" ht="13.8" thickBot="1">
      <c r="A25" s="56"/>
      <c r="B25" s="53"/>
      <c r="C25" s="168"/>
      <c r="D25" s="53"/>
      <c r="E25" s="57"/>
      <c r="F25" s="53"/>
      <c r="G25" s="53"/>
      <c r="H25" s="53"/>
      <c r="I25" s="53"/>
      <c r="J25" s="58"/>
      <c r="K25" s="58"/>
      <c r="L25" s="58"/>
      <c r="M25" s="58"/>
      <c r="N25" s="58"/>
      <c r="O25" s="59"/>
      <c r="P25" s="60"/>
      <c r="Q25" s="61"/>
      <c r="R25" s="61"/>
      <c r="S25" s="58"/>
      <c r="T25" s="54"/>
      <c r="U25" s="58"/>
      <c r="V25" s="58"/>
      <c r="W25" s="62"/>
      <c r="X25" s="271" t="str">
        <f>IFERROR(VLOOKUP(H10,個票17!CA5:CB39,2,FALSE),"")</f>
        <v/>
      </c>
      <c r="Y25" s="272"/>
      <c r="Z25" s="272"/>
      <c r="AA25" s="272"/>
      <c r="AB25" s="267" t="s">
        <v>39</v>
      </c>
      <c r="AC25" s="268"/>
      <c r="AD25" s="162"/>
      <c r="AE25" s="163"/>
      <c r="AF25" s="163"/>
      <c r="AG25" s="163"/>
      <c r="AH25" s="164"/>
      <c r="AI25" s="394"/>
      <c r="AJ25" s="394"/>
      <c r="AK25" s="394"/>
      <c r="AL25" s="387"/>
      <c r="AM25" s="388"/>
      <c r="AV25" s="4"/>
      <c r="AX25" s="134" t="str">
        <f>IF(X25&gt;=AI26,"○","！（補助上限額を超過しています）")</f>
        <v>○</v>
      </c>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6"/>
      <c r="CA25" t="s">
        <v>14</v>
      </c>
      <c r="CB25" s="6">
        <v>638</v>
      </c>
      <c r="CC25" t="s">
        <v>58</v>
      </c>
      <c r="CD25"/>
      <c r="CE25" s="6">
        <v>200</v>
      </c>
      <c r="CF25" t="s">
        <v>58</v>
      </c>
    </row>
    <row r="26" spans="1:84" ht="15" customHeight="1">
      <c r="A26" s="168" t="s">
        <v>79</v>
      </c>
      <c r="B26" s="53"/>
      <c r="C26" s="168"/>
      <c r="D26" s="53"/>
      <c r="E26" s="57"/>
      <c r="F26" s="53"/>
      <c r="G26" s="53"/>
      <c r="H26" s="53"/>
      <c r="I26" s="53"/>
      <c r="J26" s="58"/>
      <c r="K26" s="58"/>
      <c r="L26" s="58"/>
      <c r="M26" s="58"/>
      <c r="N26" s="58"/>
      <c r="O26" s="59"/>
      <c r="P26" s="60"/>
      <c r="Q26" s="61"/>
      <c r="R26" s="61"/>
      <c r="S26" s="58"/>
      <c r="T26" s="54"/>
      <c r="U26" s="58"/>
      <c r="V26" s="58"/>
      <c r="W26" s="62"/>
      <c r="X26" s="273"/>
      <c r="Y26" s="274"/>
      <c r="Z26" s="274"/>
      <c r="AA26" s="274"/>
      <c r="AB26" s="269"/>
      <c r="AC26" s="270"/>
      <c r="AD26" s="165"/>
      <c r="AE26" s="166"/>
      <c r="AF26" s="166"/>
      <c r="AG26" s="166"/>
      <c r="AH26" s="167"/>
      <c r="AI26" s="389">
        <f>SUM(AI24:AK25)</f>
        <v>0</v>
      </c>
      <c r="AJ26" s="389"/>
      <c r="AK26" s="389"/>
      <c r="AL26" s="390"/>
      <c r="AM26" s="391"/>
      <c r="CA26" t="s">
        <v>15</v>
      </c>
      <c r="CB26" s="6">
        <f>CD26*個票17!$AC$10</f>
        <v>0</v>
      </c>
      <c r="CC26" t="s">
        <v>59</v>
      </c>
      <c r="CD26" s="6">
        <v>38</v>
      </c>
      <c r="CE26" s="6" t="s">
        <v>61</v>
      </c>
      <c r="CF26" s="6"/>
    </row>
    <row r="27" spans="1:84" ht="15" customHeight="1">
      <c r="A27" s="281" t="s">
        <v>80</v>
      </c>
      <c r="B27" s="282"/>
      <c r="C27" s="282"/>
      <c r="D27" s="282"/>
      <c r="E27" s="282"/>
      <c r="F27" s="282"/>
      <c r="G27" s="283"/>
      <c r="H27" s="282" t="s">
        <v>158</v>
      </c>
      <c r="I27" s="282"/>
      <c r="J27" s="282"/>
      <c r="K27" s="282"/>
      <c r="L27" s="282"/>
      <c r="M27" s="281" t="s">
        <v>23</v>
      </c>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CA27" t="s">
        <v>16</v>
      </c>
      <c r="CB27" s="6">
        <f>CD27*個票17!$AC$10</f>
        <v>0</v>
      </c>
      <c r="CC27" t="s">
        <v>59</v>
      </c>
      <c r="CD27" s="6">
        <v>40</v>
      </c>
      <c r="CE27" s="6" t="s">
        <v>61</v>
      </c>
      <c r="CF27" s="6"/>
    </row>
    <row r="28" spans="1:84" ht="15" customHeight="1">
      <c r="A28" s="106" t="s">
        <v>81</v>
      </c>
      <c r="B28" s="107"/>
      <c r="C28" s="107"/>
      <c r="D28" s="107"/>
      <c r="E28" s="108"/>
      <c r="F28" s="108"/>
      <c r="G28" s="109"/>
      <c r="H28" s="294"/>
      <c r="I28" s="294"/>
      <c r="J28" s="294"/>
      <c r="K28" s="294"/>
      <c r="L28" s="294"/>
      <c r="M28" s="284"/>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6"/>
      <c r="CA28" t="s">
        <v>17</v>
      </c>
      <c r="CB28" s="6">
        <f>CD28*個票17!$AC$10</f>
        <v>0</v>
      </c>
      <c r="CC28" t="s">
        <v>59</v>
      </c>
      <c r="CD28" s="6">
        <v>38</v>
      </c>
      <c r="CE28" s="6" t="s">
        <v>61</v>
      </c>
      <c r="CF28" s="6"/>
    </row>
    <row r="29" spans="1:84" ht="15" customHeight="1">
      <c r="A29" s="64" t="s">
        <v>82</v>
      </c>
      <c r="B29" s="65"/>
      <c r="C29" s="65"/>
      <c r="D29" s="65"/>
      <c r="E29" s="66"/>
      <c r="F29" s="66"/>
      <c r="G29" s="67"/>
      <c r="H29" s="293"/>
      <c r="I29" s="293"/>
      <c r="J29" s="293"/>
      <c r="K29" s="293"/>
      <c r="L29" s="293"/>
      <c r="M29" s="287"/>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9"/>
      <c r="CA29" t="s">
        <v>18</v>
      </c>
      <c r="CB29" s="6">
        <f>CD29*個票17!$AC$10</f>
        <v>0</v>
      </c>
      <c r="CC29" t="s">
        <v>59</v>
      </c>
      <c r="CD29" s="6">
        <v>48</v>
      </c>
      <c r="CE29" s="6" t="s">
        <v>61</v>
      </c>
      <c r="CF29" s="6"/>
    </row>
    <row r="30" spans="1:84" ht="15" customHeight="1">
      <c r="A30" s="64" t="s">
        <v>83</v>
      </c>
      <c r="B30" s="65"/>
      <c r="C30" s="65"/>
      <c r="D30" s="65"/>
      <c r="E30" s="66"/>
      <c r="F30" s="66"/>
      <c r="G30" s="67"/>
      <c r="H30" s="293"/>
      <c r="I30" s="293"/>
      <c r="J30" s="293"/>
      <c r="K30" s="293"/>
      <c r="L30" s="293"/>
      <c r="M30" s="287"/>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9"/>
      <c r="CA30" t="s">
        <v>19</v>
      </c>
      <c r="CB30" s="6">
        <f>CD30*個票17!$AC$10</f>
        <v>0</v>
      </c>
      <c r="CC30" t="s">
        <v>59</v>
      </c>
      <c r="CD30" s="6">
        <v>43</v>
      </c>
      <c r="CE30" s="6" t="s">
        <v>61</v>
      </c>
      <c r="CF30" s="6"/>
    </row>
    <row r="31" spans="1:84" ht="15" customHeight="1">
      <c r="A31" s="64" t="s">
        <v>84</v>
      </c>
      <c r="B31" s="65"/>
      <c r="C31" s="65"/>
      <c r="D31" s="65"/>
      <c r="E31" s="66"/>
      <c r="F31" s="66"/>
      <c r="G31" s="67"/>
      <c r="H31" s="293"/>
      <c r="I31" s="293"/>
      <c r="J31" s="293"/>
      <c r="K31" s="293"/>
      <c r="L31" s="293"/>
      <c r="M31" s="287"/>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9"/>
      <c r="CA31" t="s">
        <v>20</v>
      </c>
      <c r="CB31" s="6">
        <f>CD31*個票17!$AC$10</f>
        <v>0</v>
      </c>
      <c r="CC31" t="s">
        <v>59</v>
      </c>
      <c r="CD31" s="6">
        <v>36</v>
      </c>
      <c r="CE31" s="6" t="s">
        <v>61</v>
      </c>
      <c r="CF31" s="6"/>
    </row>
    <row r="32" spans="1:84" ht="15" customHeight="1">
      <c r="A32" s="64" t="s">
        <v>85</v>
      </c>
      <c r="B32" s="65"/>
      <c r="C32" s="65"/>
      <c r="D32" s="65"/>
      <c r="E32" s="66"/>
      <c r="F32" s="66"/>
      <c r="G32" s="67"/>
      <c r="H32" s="293"/>
      <c r="I32" s="293"/>
      <c r="J32" s="293"/>
      <c r="K32" s="293"/>
      <c r="L32" s="293"/>
      <c r="M32" s="287"/>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9"/>
      <c r="CA32" t="s">
        <v>31</v>
      </c>
      <c r="CB32" s="6">
        <f>CD32*個票17!$AC$10</f>
        <v>0</v>
      </c>
      <c r="CC32" t="s">
        <v>59</v>
      </c>
      <c r="CD32" s="6">
        <v>37</v>
      </c>
      <c r="CE32" s="6" t="s">
        <v>61</v>
      </c>
      <c r="CF32" s="6"/>
    </row>
    <row r="33" spans="1:84" ht="15" customHeight="1">
      <c r="A33" s="64" t="s">
        <v>86</v>
      </c>
      <c r="B33" s="65"/>
      <c r="C33" s="65"/>
      <c r="D33" s="65"/>
      <c r="E33" s="66"/>
      <c r="F33" s="66"/>
      <c r="G33" s="67"/>
      <c r="H33" s="293"/>
      <c r="I33" s="293"/>
      <c r="J33" s="293"/>
      <c r="K33" s="293"/>
      <c r="L33" s="293"/>
      <c r="M33" s="287"/>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9"/>
      <c r="AV33" s="4"/>
      <c r="CA33" t="s">
        <v>32</v>
      </c>
      <c r="CB33" s="6">
        <f>CD33*個票17!$AC$10</f>
        <v>0</v>
      </c>
      <c r="CC33" t="s">
        <v>59</v>
      </c>
      <c r="CD33" s="6">
        <v>35</v>
      </c>
      <c r="CE33" s="6" t="s">
        <v>61</v>
      </c>
      <c r="CF33" s="6"/>
    </row>
    <row r="34" spans="1:84" ht="15" customHeight="1">
      <c r="A34" s="64" t="s">
        <v>87</v>
      </c>
      <c r="B34" s="65"/>
      <c r="C34" s="65"/>
      <c r="D34" s="65"/>
      <c r="E34" s="66"/>
      <c r="F34" s="66"/>
      <c r="G34" s="67"/>
      <c r="H34" s="293"/>
      <c r="I34" s="293"/>
      <c r="J34" s="293"/>
      <c r="K34" s="293"/>
      <c r="L34" s="293"/>
      <c r="M34" s="287"/>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9"/>
      <c r="CA34" t="s">
        <v>33</v>
      </c>
      <c r="CB34" s="6">
        <f>CD34*個票17!$AC$10</f>
        <v>0</v>
      </c>
      <c r="CC34" t="s">
        <v>59</v>
      </c>
      <c r="CD34" s="6">
        <v>37</v>
      </c>
      <c r="CE34" s="6" t="s">
        <v>61</v>
      </c>
      <c r="CF34" s="6"/>
    </row>
    <row r="35" spans="1:84" ht="15" customHeight="1">
      <c r="A35" s="64" t="s">
        <v>88</v>
      </c>
      <c r="B35" s="68"/>
      <c r="C35" s="68"/>
      <c r="D35" s="68"/>
      <c r="E35" s="68"/>
      <c r="F35" s="68"/>
      <c r="G35" s="69"/>
      <c r="H35" s="293"/>
      <c r="I35" s="293"/>
      <c r="J35" s="293"/>
      <c r="K35" s="293"/>
      <c r="L35" s="293"/>
      <c r="M35" s="287"/>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9"/>
      <c r="CA35" t="s">
        <v>34</v>
      </c>
      <c r="CB35" s="6">
        <f>CD35*個票17!$AC$10</f>
        <v>0</v>
      </c>
      <c r="CC35" t="s">
        <v>59</v>
      </c>
      <c r="CD35" s="6">
        <v>35</v>
      </c>
      <c r="CE35" s="6" t="s">
        <v>61</v>
      </c>
      <c r="CF35" s="6"/>
    </row>
    <row r="36" spans="1:84" ht="15" customHeight="1">
      <c r="A36" s="70" t="s">
        <v>89</v>
      </c>
      <c r="B36" s="71"/>
      <c r="C36" s="71"/>
      <c r="D36" s="71"/>
      <c r="E36" s="72"/>
      <c r="F36" s="72"/>
      <c r="G36" s="73"/>
      <c r="H36" s="280"/>
      <c r="I36" s="280"/>
      <c r="J36" s="280"/>
      <c r="K36" s="280"/>
      <c r="L36" s="280"/>
      <c r="M36" s="290"/>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2"/>
      <c r="CA36" t="s">
        <v>35</v>
      </c>
      <c r="CB36" s="6">
        <f>CD36*個票17!$AC$10</f>
        <v>0</v>
      </c>
      <c r="CC36" t="s">
        <v>59</v>
      </c>
      <c r="CD36" s="6">
        <v>37</v>
      </c>
      <c r="CE36" s="6" t="s">
        <v>61</v>
      </c>
      <c r="CF36" s="6"/>
    </row>
    <row r="37" spans="1:84" ht="15" customHeight="1">
      <c r="A37" s="74" t="s">
        <v>46</v>
      </c>
      <c r="B37" s="75"/>
      <c r="C37" s="75"/>
      <c r="D37" s="75"/>
      <c r="E37" s="75"/>
      <c r="F37" s="75"/>
      <c r="G37" s="76"/>
      <c r="H37" s="275">
        <f>SUM(H28:L36)</f>
        <v>0</v>
      </c>
      <c r="I37" s="275"/>
      <c r="J37" s="275"/>
      <c r="K37" s="275"/>
      <c r="L37" s="276"/>
      <c r="M37" s="277"/>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9"/>
      <c r="CA37" t="s">
        <v>36</v>
      </c>
      <c r="CB37" s="6">
        <f>CD37*個票17!$AC$10</f>
        <v>0</v>
      </c>
      <c r="CC37" t="s">
        <v>59</v>
      </c>
      <c r="CD37" s="6">
        <v>35</v>
      </c>
      <c r="CE37" s="6" t="s">
        <v>61</v>
      </c>
      <c r="CF37" s="6"/>
    </row>
    <row r="38" spans="1:84" ht="6" customHeight="1" thickBot="1">
      <c r="A38" s="77"/>
      <c r="B38" s="77"/>
      <c r="C38" s="77"/>
      <c r="D38" s="77"/>
      <c r="E38" s="78"/>
      <c r="F38" s="78"/>
      <c r="G38" s="78"/>
      <c r="H38" s="78"/>
      <c r="I38" s="78"/>
      <c r="J38" s="79"/>
      <c r="K38" s="79"/>
      <c r="L38" s="79"/>
      <c r="M38" s="79"/>
      <c r="N38" s="79"/>
      <c r="O38" s="80"/>
      <c r="P38" s="80"/>
      <c r="Q38" s="80"/>
      <c r="R38" s="80"/>
      <c r="S38" s="80"/>
      <c r="T38" s="80"/>
      <c r="U38" s="80"/>
      <c r="V38" s="80"/>
      <c r="W38" s="80"/>
      <c r="X38" s="80"/>
      <c r="Y38" s="80"/>
      <c r="Z38" s="80"/>
      <c r="AA38" s="80"/>
      <c r="AB38" s="80"/>
      <c r="AC38" s="80"/>
      <c r="AD38" s="80"/>
      <c r="AE38" s="80"/>
      <c r="AF38" s="80"/>
      <c r="AG38" s="80"/>
      <c r="AH38" s="88"/>
      <c r="AI38" s="80"/>
      <c r="AJ38" s="80"/>
      <c r="AK38" s="80"/>
      <c r="AL38" s="80"/>
      <c r="AM38" s="80"/>
      <c r="CA38" t="s">
        <v>37</v>
      </c>
      <c r="CB38" s="6">
        <f>CD38*個票17!$AC$10</f>
        <v>0</v>
      </c>
      <c r="CC38" t="s">
        <v>59</v>
      </c>
      <c r="CD38" s="6">
        <v>37</v>
      </c>
      <c r="CE38" s="6" t="s">
        <v>61</v>
      </c>
      <c r="CF38" s="6"/>
    </row>
    <row r="39" spans="1:84" s="4" customFormat="1" ht="19.5" customHeight="1" thickBot="1">
      <c r="A39" s="55" t="s">
        <v>66</v>
      </c>
      <c r="B39" s="53"/>
      <c r="C39" s="53"/>
      <c r="D39" s="53"/>
      <c r="E39" s="53"/>
      <c r="F39" s="53"/>
      <c r="G39" s="53"/>
      <c r="H39" s="53"/>
      <c r="I39" s="50"/>
      <c r="J39" s="54"/>
      <c r="K39" s="49"/>
      <c r="L39" s="51"/>
      <c r="M39" s="51"/>
      <c r="N39" s="51"/>
      <c r="O39" s="51"/>
      <c r="P39" s="51"/>
      <c r="Q39" s="51"/>
      <c r="R39" s="51"/>
      <c r="S39" s="51"/>
      <c r="T39" s="51"/>
      <c r="U39" s="51"/>
      <c r="V39" s="51"/>
      <c r="W39" s="51"/>
      <c r="X39" s="51"/>
      <c r="Y39" s="51"/>
      <c r="Z39" s="51"/>
      <c r="AA39" s="51"/>
      <c r="AB39" s="51"/>
      <c r="AC39" s="51"/>
      <c r="AD39" s="51"/>
      <c r="AE39" s="261" t="s">
        <v>157</v>
      </c>
      <c r="AF39" s="262"/>
      <c r="AG39" s="262"/>
      <c r="AH39" s="263"/>
      <c r="AI39" s="329">
        <f>ROUNDDOWN(IFERROR(IF(H10="居宅介護支援事業所",(X42*AI42+X43*AI43+X44*AI44+X45*AI45)/1000,(X40*AI40+X41*AI41)/1000),""),0)</f>
        <v>0</v>
      </c>
      <c r="AJ39" s="330"/>
      <c r="AK39" s="330"/>
      <c r="AL39" s="320" t="s">
        <v>39</v>
      </c>
      <c r="AM39" s="321"/>
      <c r="CA39" t="s">
        <v>38</v>
      </c>
      <c r="CB39" s="6">
        <f>CD39*個票17!$AC$10</f>
        <v>0</v>
      </c>
      <c r="CC39" t="s">
        <v>59</v>
      </c>
      <c r="CD39" s="6">
        <v>35</v>
      </c>
      <c r="CE39" s="6" t="s">
        <v>61</v>
      </c>
      <c r="CF39" s="6"/>
    </row>
    <row r="40" spans="1:84" s="4" customFormat="1" ht="15.75" customHeight="1">
      <c r="A40" s="304" t="s">
        <v>119</v>
      </c>
      <c r="B40" s="305"/>
      <c r="C40" s="305"/>
      <c r="D40" s="305"/>
      <c r="E40" s="305"/>
      <c r="F40" s="305"/>
      <c r="G40" s="305"/>
      <c r="H40" s="305"/>
      <c r="I40" s="305"/>
      <c r="J40" s="306"/>
      <c r="K40" s="196" t="s">
        <v>114</v>
      </c>
      <c r="L40" s="198"/>
      <c r="M40" s="24"/>
      <c r="N40" s="197"/>
      <c r="O40" s="197"/>
      <c r="P40" s="197"/>
      <c r="Q40" s="28"/>
      <c r="R40" s="197"/>
      <c r="S40" s="197"/>
      <c r="T40" s="197"/>
      <c r="U40" s="197"/>
      <c r="V40" s="197"/>
      <c r="W40" s="27"/>
      <c r="X40" s="303">
        <f>IF($H$10="介護予防・生活支援サービス事業の事業者","",1500)</f>
        <v>1500</v>
      </c>
      <c r="Y40" s="303"/>
      <c r="Z40" s="303"/>
      <c r="AA40" s="300" t="s">
        <v>52</v>
      </c>
      <c r="AB40" s="301"/>
      <c r="AC40" s="295" t="s">
        <v>53</v>
      </c>
      <c r="AD40" s="296"/>
      <c r="AE40" s="296"/>
      <c r="AF40" s="296"/>
      <c r="AG40" s="296"/>
      <c r="AH40" s="297"/>
      <c r="AI40" s="298"/>
      <c r="AJ40" s="299"/>
      <c r="AK40" s="299"/>
      <c r="AL40" s="395" t="s">
        <v>42</v>
      </c>
      <c r="AM40" s="396"/>
      <c r="CA40" t="s">
        <v>103</v>
      </c>
      <c r="CB40"/>
      <c r="CC40"/>
      <c r="CD40"/>
      <c r="CE40"/>
      <c r="CF40"/>
    </row>
    <row r="41" spans="1:84" s="4" customFormat="1" ht="15.75" customHeight="1">
      <c r="A41" s="307"/>
      <c r="B41" s="308"/>
      <c r="C41" s="308"/>
      <c r="D41" s="308"/>
      <c r="E41" s="308"/>
      <c r="F41" s="308"/>
      <c r="G41" s="308"/>
      <c r="H41" s="308"/>
      <c r="I41" s="308"/>
      <c r="J41" s="309"/>
      <c r="K41" s="196" t="s">
        <v>115</v>
      </c>
      <c r="L41" s="198"/>
      <c r="M41" s="24"/>
      <c r="N41" s="197"/>
      <c r="O41" s="197"/>
      <c r="P41" s="197"/>
      <c r="Q41" s="28"/>
      <c r="R41" s="197"/>
      <c r="S41" s="197"/>
      <c r="T41" s="197"/>
      <c r="U41" s="197"/>
      <c r="V41" s="197"/>
      <c r="W41" s="27"/>
      <c r="X41" s="303">
        <f>IF($H$10="介護予防・生活支援サービス事業の事業者","",3000)</f>
        <v>3000</v>
      </c>
      <c r="Y41" s="303"/>
      <c r="Z41" s="303"/>
      <c r="AA41" s="300" t="s">
        <v>52</v>
      </c>
      <c r="AB41" s="301"/>
      <c r="AC41" s="295" t="s">
        <v>53</v>
      </c>
      <c r="AD41" s="296"/>
      <c r="AE41" s="296"/>
      <c r="AF41" s="296"/>
      <c r="AG41" s="296"/>
      <c r="AH41" s="297"/>
      <c r="AI41" s="298"/>
      <c r="AJ41" s="299"/>
      <c r="AK41" s="299"/>
      <c r="AL41" s="326" t="s">
        <v>42</v>
      </c>
      <c r="AM41" s="327"/>
    </row>
    <row r="42" spans="1:84" s="4" customFormat="1" ht="15.75" customHeight="1">
      <c r="A42" s="131"/>
      <c r="B42" s="397" t="s">
        <v>116</v>
      </c>
      <c r="C42" s="398"/>
      <c r="D42" s="398"/>
      <c r="E42" s="398"/>
      <c r="F42" s="398"/>
      <c r="G42" s="398"/>
      <c r="H42" s="398"/>
      <c r="I42" s="398"/>
      <c r="J42" s="399"/>
      <c r="K42" s="200" t="s">
        <v>114</v>
      </c>
      <c r="L42" s="200"/>
      <c r="M42" s="129"/>
      <c r="N42" s="129"/>
      <c r="O42" s="130"/>
      <c r="P42" s="130"/>
      <c r="Q42" s="200"/>
      <c r="R42" s="200"/>
      <c r="S42" s="200"/>
      <c r="T42" s="200"/>
      <c r="U42" s="200"/>
      <c r="V42" s="200"/>
      <c r="W42" s="128"/>
      <c r="X42" s="303">
        <f>IF($H$10="介護予防・生活支援サービス事業の事業者","",1500)</f>
        <v>1500</v>
      </c>
      <c r="Y42" s="303"/>
      <c r="Z42" s="303"/>
      <c r="AA42" s="300" t="s">
        <v>52</v>
      </c>
      <c r="AB42" s="301"/>
      <c r="AC42" s="295" t="s">
        <v>53</v>
      </c>
      <c r="AD42" s="296"/>
      <c r="AE42" s="296"/>
      <c r="AF42" s="296"/>
      <c r="AG42" s="296"/>
      <c r="AH42" s="297"/>
      <c r="AI42" s="298"/>
      <c r="AJ42" s="299"/>
      <c r="AK42" s="299"/>
      <c r="AL42" s="324" t="s">
        <v>42</v>
      </c>
      <c r="AM42" s="325"/>
    </row>
    <row r="43" spans="1:84" s="4" customFormat="1" ht="15.75" customHeight="1">
      <c r="A43" s="126"/>
      <c r="B43" s="400"/>
      <c r="C43" s="401"/>
      <c r="D43" s="401"/>
      <c r="E43" s="401"/>
      <c r="F43" s="401"/>
      <c r="G43" s="401"/>
      <c r="H43" s="401"/>
      <c r="I43" s="401"/>
      <c r="J43" s="402"/>
      <c r="K43" s="26" t="s">
        <v>117</v>
      </c>
      <c r="L43" s="26"/>
      <c r="M43" s="26"/>
      <c r="N43" s="26"/>
      <c r="O43" s="18"/>
      <c r="P43" s="18"/>
      <c r="Q43" s="17"/>
      <c r="R43" s="17"/>
      <c r="S43" s="17"/>
      <c r="T43" s="17"/>
      <c r="U43" s="17"/>
      <c r="V43" s="17"/>
      <c r="W43" s="19"/>
      <c r="X43" s="303">
        <f>IF($H$10="介護予防・生活支援サービス事業の事業者","",4500)</f>
        <v>4500</v>
      </c>
      <c r="Y43" s="303"/>
      <c r="Z43" s="303"/>
      <c r="AA43" s="300" t="s">
        <v>52</v>
      </c>
      <c r="AB43" s="301"/>
      <c r="AC43" s="295" t="s">
        <v>53</v>
      </c>
      <c r="AD43" s="296"/>
      <c r="AE43" s="296"/>
      <c r="AF43" s="296"/>
      <c r="AG43" s="296"/>
      <c r="AH43" s="297"/>
      <c r="AI43" s="298"/>
      <c r="AJ43" s="299"/>
      <c r="AK43" s="299"/>
      <c r="AL43" s="324" t="s">
        <v>42</v>
      </c>
      <c r="AM43" s="325"/>
    </row>
    <row r="44" spans="1:84" s="4" customFormat="1" ht="15.75" customHeight="1">
      <c r="A44" s="126"/>
      <c r="B44" s="400"/>
      <c r="C44" s="401"/>
      <c r="D44" s="401"/>
      <c r="E44" s="401"/>
      <c r="F44" s="401"/>
      <c r="G44" s="401"/>
      <c r="H44" s="401"/>
      <c r="I44" s="401"/>
      <c r="J44" s="402"/>
      <c r="K44" s="25" t="s">
        <v>115</v>
      </c>
      <c r="L44" s="25"/>
      <c r="M44" s="25"/>
      <c r="N44" s="25"/>
      <c r="O44" s="28"/>
      <c r="P44" s="28"/>
      <c r="Q44" s="197"/>
      <c r="R44" s="197"/>
      <c r="S44" s="197"/>
      <c r="T44" s="197"/>
      <c r="U44" s="197"/>
      <c r="V44" s="197"/>
      <c r="W44" s="27"/>
      <c r="X44" s="303">
        <f>IF($H$10="介護予防・生活支援サービス事業の事業者","",3000)</f>
        <v>3000</v>
      </c>
      <c r="Y44" s="303"/>
      <c r="Z44" s="303"/>
      <c r="AA44" s="300" t="s">
        <v>52</v>
      </c>
      <c r="AB44" s="301"/>
      <c r="AC44" s="295" t="s">
        <v>53</v>
      </c>
      <c r="AD44" s="296"/>
      <c r="AE44" s="296"/>
      <c r="AF44" s="296"/>
      <c r="AG44" s="296"/>
      <c r="AH44" s="297"/>
      <c r="AI44" s="298"/>
      <c r="AJ44" s="299"/>
      <c r="AK44" s="299"/>
      <c r="AL44" s="324" t="s">
        <v>42</v>
      </c>
      <c r="AM44" s="325"/>
    </row>
    <row r="45" spans="1:84" s="4" customFormat="1" ht="15.75" customHeight="1">
      <c r="A45" s="127"/>
      <c r="B45" s="403"/>
      <c r="C45" s="404"/>
      <c r="D45" s="404"/>
      <c r="E45" s="404"/>
      <c r="F45" s="404"/>
      <c r="G45" s="404"/>
      <c r="H45" s="404"/>
      <c r="I45" s="404"/>
      <c r="J45" s="405"/>
      <c r="K45" s="25" t="s">
        <v>118</v>
      </c>
      <c r="L45" s="25"/>
      <c r="M45" s="25"/>
      <c r="N45" s="25"/>
      <c r="O45" s="28"/>
      <c r="P45" s="28"/>
      <c r="Q45" s="197"/>
      <c r="R45" s="197"/>
      <c r="S45" s="197"/>
      <c r="T45" s="197"/>
      <c r="U45" s="197"/>
      <c r="V45" s="197"/>
      <c r="W45" s="27"/>
      <c r="X45" s="303">
        <f>IF($H$10="介護予防・生活支援サービス事業の事業者","",6000)</f>
        <v>6000</v>
      </c>
      <c r="Y45" s="303"/>
      <c r="Z45" s="303"/>
      <c r="AA45" s="300" t="s">
        <v>52</v>
      </c>
      <c r="AB45" s="301"/>
      <c r="AC45" s="295" t="s">
        <v>53</v>
      </c>
      <c r="AD45" s="296"/>
      <c r="AE45" s="296"/>
      <c r="AF45" s="296"/>
      <c r="AG45" s="296"/>
      <c r="AH45" s="297"/>
      <c r="AI45" s="298"/>
      <c r="AJ45" s="299"/>
      <c r="AK45" s="299"/>
      <c r="AL45" s="324" t="s">
        <v>42</v>
      </c>
      <c r="AM45" s="325"/>
    </row>
    <row r="46" spans="1:84" s="4" customFormat="1" ht="6" customHeight="1" thickBot="1">
      <c r="A46" s="53"/>
      <c r="B46" s="53"/>
      <c r="C46" s="53"/>
      <c r="D46" s="53"/>
      <c r="E46" s="53"/>
      <c r="F46" s="53"/>
      <c r="G46" s="53"/>
      <c r="H46" s="53"/>
      <c r="I46" s="50"/>
      <c r="J46" s="54"/>
      <c r="K46" s="49"/>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row>
    <row r="47" spans="1:84" s="4" customFormat="1" ht="19.5" customHeight="1" thickBot="1">
      <c r="A47" s="55" t="s">
        <v>67</v>
      </c>
      <c r="B47" s="49"/>
      <c r="C47" s="53"/>
      <c r="D47" s="53"/>
      <c r="E47" s="53"/>
      <c r="F47" s="53"/>
      <c r="G47" s="53"/>
      <c r="H47" s="53"/>
      <c r="I47" s="50"/>
      <c r="J47" s="54"/>
      <c r="K47" s="49"/>
      <c r="L47" s="51"/>
      <c r="M47" s="51"/>
      <c r="N47" s="51"/>
      <c r="O47" s="52"/>
      <c r="P47" s="52"/>
      <c r="Q47" s="52"/>
      <c r="R47" s="52"/>
      <c r="S47" s="52"/>
      <c r="T47" s="81"/>
      <c r="U47" s="81"/>
      <c r="V47" s="81"/>
      <c r="W47" s="81"/>
      <c r="X47" s="264" t="s">
        <v>90</v>
      </c>
      <c r="Y47" s="265"/>
      <c r="Z47" s="265"/>
      <c r="AA47" s="265"/>
      <c r="AB47" s="265"/>
      <c r="AC47" s="266"/>
      <c r="AD47" s="261" t="s">
        <v>156</v>
      </c>
      <c r="AE47" s="262"/>
      <c r="AF47" s="262"/>
      <c r="AG47" s="262"/>
      <c r="AH47" s="263"/>
      <c r="AI47" s="322">
        <f>MIN(X48,ROUNDDOWN(H60/1000,0))</f>
        <v>0</v>
      </c>
      <c r="AJ47" s="323"/>
      <c r="AK47" s="323"/>
      <c r="AL47" s="320" t="s">
        <v>39</v>
      </c>
      <c r="AM47" s="321"/>
    </row>
    <row r="48" spans="1:84" s="4" customFormat="1" ht="13.8" thickBot="1">
      <c r="A48" s="52"/>
      <c r="B48" s="53"/>
      <c r="C48" s="53"/>
      <c r="D48" s="53"/>
      <c r="E48" s="53"/>
      <c r="F48" s="53"/>
      <c r="G48" s="53"/>
      <c r="H48" s="53"/>
      <c r="I48" s="53"/>
      <c r="J48" s="53"/>
      <c r="K48" s="53"/>
      <c r="L48" s="53"/>
      <c r="M48" s="53"/>
      <c r="N48" s="53"/>
      <c r="O48" s="53"/>
      <c r="P48" s="53"/>
      <c r="Q48" s="53"/>
      <c r="R48" s="53"/>
      <c r="S48" s="53"/>
      <c r="T48" s="53"/>
      <c r="U48" s="53"/>
      <c r="V48" s="53"/>
      <c r="W48" s="53"/>
      <c r="X48" s="310" t="str">
        <f>IFERROR(VLOOKUP(H10,個票17!CA5:CE39,5,FALSE),"")</f>
        <v/>
      </c>
      <c r="Y48" s="311"/>
      <c r="Z48" s="311"/>
      <c r="AA48" s="311"/>
      <c r="AB48" s="331" t="s">
        <v>39</v>
      </c>
      <c r="AC48" s="332"/>
      <c r="AD48" s="156"/>
      <c r="AE48" s="157"/>
      <c r="AF48" s="157"/>
      <c r="AG48" s="157"/>
      <c r="AH48" s="158"/>
      <c r="AI48" s="317"/>
      <c r="AJ48" s="317"/>
      <c r="AK48" s="317"/>
      <c r="AL48" s="318"/>
      <c r="AM48" s="319"/>
      <c r="AX48" s="134" t="str">
        <f>IF(X48&gt;=AI49,"○","！（補助上限額を超過しています）")</f>
        <v>○</v>
      </c>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6"/>
    </row>
    <row r="49" spans="1:46" s="4" customFormat="1" ht="13.5" customHeight="1">
      <c r="A49" s="168" t="s">
        <v>92</v>
      </c>
      <c r="B49" s="53"/>
      <c r="C49" s="53"/>
      <c r="D49" s="53"/>
      <c r="E49" s="53"/>
      <c r="F49" s="53"/>
      <c r="G49" s="53"/>
      <c r="H49" s="53"/>
      <c r="I49" s="53"/>
      <c r="J49" s="53"/>
      <c r="K49" s="53"/>
      <c r="L49" s="53"/>
      <c r="M49" s="53"/>
      <c r="N49" s="53"/>
      <c r="O49" s="53"/>
      <c r="P49" s="53"/>
      <c r="Q49" s="53"/>
      <c r="R49" s="53"/>
      <c r="S49" s="53"/>
      <c r="T49" s="53"/>
      <c r="U49" s="53"/>
      <c r="V49" s="53"/>
      <c r="W49" s="53"/>
      <c r="X49" s="312"/>
      <c r="Y49" s="313"/>
      <c r="Z49" s="313"/>
      <c r="AA49" s="313"/>
      <c r="AB49" s="333"/>
      <c r="AC49" s="334"/>
      <c r="AD49" s="159"/>
      <c r="AE49" s="160"/>
      <c r="AF49" s="160"/>
      <c r="AG49" s="160"/>
      <c r="AH49" s="161"/>
      <c r="AI49" s="302">
        <f>SUM(AI47:AK48)</f>
        <v>0</v>
      </c>
      <c r="AJ49" s="302"/>
      <c r="AK49" s="302"/>
      <c r="AL49" s="315"/>
      <c r="AM49" s="316"/>
      <c r="AT49" s="5"/>
    </row>
    <row r="50" spans="1:46" ht="15" customHeight="1">
      <c r="A50" s="281" t="s">
        <v>80</v>
      </c>
      <c r="B50" s="282"/>
      <c r="C50" s="282"/>
      <c r="D50" s="282"/>
      <c r="E50" s="282"/>
      <c r="F50" s="282"/>
      <c r="G50" s="283"/>
      <c r="H50" s="282" t="s">
        <v>158</v>
      </c>
      <c r="I50" s="282"/>
      <c r="J50" s="282"/>
      <c r="K50" s="282"/>
      <c r="L50" s="282"/>
      <c r="M50" s="281" t="s">
        <v>23</v>
      </c>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3"/>
    </row>
    <row r="51" spans="1:46" ht="15" customHeight="1">
      <c r="A51" s="106" t="s">
        <v>81</v>
      </c>
      <c r="B51" s="107"/>
      <c r="C51" s="107"/>
      <c r="D51" s="107"/>
      <c r="E51" s="108"/>
      <c r="F51" s="108"/>
      <c r="G51" s="109"/>
      <c r="H51" s="294"/>
      <c r="I51" s="294"/>
      <c r="J51" s="294"/>
      <c r="K51" s="294"/>
      <c r="L51" s="294"/>
      <c r="M51" s="284"/>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6"/>
    </row>
    <row r="52" spans="1:46" ht="15" customHeight="1">
      <c r="A52" s="64" t="s">
        <v>82</v>
      </c>
      <c r="B52" s="65"/>
      <c r="C52" s="65"/>
      <c r="D52" s="65"/>
      <c r="E52" s="66"/>
      <c r="F52" s="66"/>
      <c r="G52" s="67"/>
      <c r="H52" s="293"/>
      <c r="I52" s="293"/>
      <c r="J52" s="293"/>
      <c r="K52" s="293"/>
      <c r="L52" s="293"/>
      <c r="M52" s="287"/>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9"/>
    </row>
    <row r="53" spans="1:46" ht="15" customHeight="1">
      <c r="A53" s="64" t="s">
        <v>83</v>
      </c>
      <c r="B53" s="65"/>
      <c r="C53" s="65"/>
      <c r="D53" s="65"/>
      <c r="E53" s="66"/>
      <c r="F53" s="66"/>
      <c r="G53" s="67"/>
      <c r="H53" s="293"/>
      <c r="I53" s="293"/>
      <c r="J53" s="293"/>
      <c r="K53" s="293"/>
      <c r="L53" s="293"/>
      <c r="M53" s="287"/>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9"/>
    </row>
    <row r="54" spans="1:46" ht="15" customHeight="1">
      <c r="A54" s="64" t="s">
        <v>84</v>
      </c>
      <c r="B54" s="65"/>
      <c r="C54" s="65"/>
      <c r="D54" s="65"/>
      <c r="E54" s="66"/>
      <c r="F54" s="66"/>
      <c r="G54" s="67"/>
      <c r="H54" s="293"/>
      <c r="I54" s="293"/>
      <c r="J54" s="293"/>
      <c r="K54" s="293"/>
      <c r="L54" s="293"/>
      <c r="M54" s="287"/>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9"/>
    </row>
    <row r="55" spans="1:46" ht="15" customHeight="1">
      <c r="A55" s="64" t="s">
        <v>85</v>
      </c>
      <c r="B55" s="65"/>
      <c r="C55" s="65"/>
      <c r="D55" s="65"/>
      <c r="E55" s="66"/>
      <c r="F55" s="66"/>
      <c r="G55" s="67"/>
      <c r="H55" s="293"/>
      <c r="I55" s="293"/>
      <c r="J55" s="293"/>
      <c r="K55" s="293"/>
      <c r="L55" s="293"/>
      <c r="M55" s="287"/>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9"/>
    </row>
    <row r="56" spans="1:46" ht="15" customHeight="1">
      <c r="A56" s="64" t="s">
        <v>86</v>
      </c>
      <c r="B56" s="65"/>
      <c r="C56" s="65"/>
      <c r="D56" s="65"/>
      <c r="E56" s="66"/>
      <c r="F56" s="66"/>
      <c r="G56" s="67"/>
      <c r="H56" s="293"/>
      <c r="I56" s="293"/>
      <c r="J56" s="293"/>
      <c r="K56" s="293"/>
      <c r="L56" s="293"/>
      <c r="M56" s="287"/>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9"/>
    </row>
    <row r="57" spans="1:46" ht="15" customHeight="1">
      <c r="A57" s="64" t="s">
        <v>87</v>
      </c>
      <c r="B57" s="65"/>
      <c r="C57" s="65"/>
      <c r="D57" s="65"/>
      <c r="E57" s="66"/>
      <c r="F57" s="66"/>
      <c r="G57" s="67"/>
      <c r="H57" s="293"/>
      <c r="I57" s="293"/>
      <c r="J57" s="293"/>
      <c r="K57" s="293"/>
      <c r="L57" s="293"/>
      <c r="M57" s="287"/>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9"/>
    </row>
    <row r="58" spans="1:46" ht="15" customHeight="1">
      <c r="A58" s="64" t="s">
        <v>88</v>
      </c>
      <c r="B58" s="68"/>
      <c r="C58" s="68"/>
      <c r="D58" s="68"/>
      <c r="E58" s="68"/>
      <c r="F58" s="68"/>
      <c r="G58" s="69"/>
      <c r="H58" s="293"/>
      <c r="I58" s="293"/>
      <c r="J58" s="293"/>
      <c r="K58" s="293"/>
      <c r="L58" s="293"/>
      <c r="M58" s="287"/>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9"/>
    </row>
    <row r="59" spans="1:46" ht="15" customHeight="1">
      <c r="A59" s="70" t="s">
        <v>89</v>
      </c>
      <c r="B59" s="71"/>
      <c r="C59" s="71"/>
      <c r="D59" s="71"/>
      <c r="E59" s="72"/>
      <c r="F59" s="72"/>
      <c r="G59" s="73"/>
      <c r="H59" s="280"/>
      <c r="I59" s="280"/>
      <c r="J59" s="280"/>
      <c r="K59" s="280"/>
      <c r="L59" s="280"/>
      <c r="M59" s="290"/>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291"/>
      <c r="AL59" s="291"/>
      <c r="AM59" s="292"/>
    </row>
    <row r="60" spans="1:46" ht="15" customHeight="1">
      <c r="A60" s="74" t="s">
        <v>46</v>
      </c>
      <c r="B60" s="82"/>
      <c r="C60" s="82"/>
      <c r="D60" s="82"/>
      <c r="E60" s="75"/>
      <c r="F60" s="75"/>
      <c r="G60" s="76"/>
      <c r="H60" s="275">
        <f>SUM(H51:L59)</f>
        <v>0</v>
      </c>
      <c r="I60" s="275"/>
      <c r="J60" s="275"/>
      <c r="K60" s="275"/>
      <c r="L60" s="276"/>
      <c r="M60" s="277"/>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9"/>
    </row>
    <row r="61" spans="1:46" ht="4.5" customHeight="1">
      <c r="A61" s="77"/>
      <c r="B61" s="77"/>
      <c r="C61" s="77"/>
      <c r="D61" s="77"/>
      <c r="E61" s="83"/>
      <c r="F61" s="83"/>
      <c r="G61" s="83"/>
      <c r="H61" s="83"/>
      <c r="I61" s="83"/>
      <c r="J61" s="85"/>
      <c r="K61" s="85"/>
      <c r="L61" s="85"/>
      <c r="M61" s="85"/>
      <c r="N61" s="85"/>
      <c r="O61" s="83"/>
      <c r="P61" s="83"/>
      <c r="Q61" s="83"/>
      <c r="R61" s="83"/>
      <c r="S61" s="83"/>
      <c r="T61" s="83"/>
      <c r="U61" s="83"/>
      <c r="V61" s="83"/>
      <c r="W61" s="83"/>
      <c r="X61" s="83"/>
      <c r="Y61" s="86"/>
      <c r="Z61" s="86"/>
      <c r="AA61" s="86"/>
      <c r="AB61" s="86"/>
      <c r="AC61" s="86"/>
      <c r="AD61" s="86"/>
      <c r="AE61" s="83"/>
      <c r="AF61" s="83"/>
      <c r="AG61" s="83"/>
      <c r="AH61" s="83"/>
      <c r="AI61" s="83"/>
      <c r="AJ61" s="83"/>
      <c r="AK61" s="83"/>
      <c r="AL61" s="83"/>
      <c r="AM61" s="83"/>
    </row>
    <row r="62" spans="1:46">
      <c r="A62" s="36" t="s">
        <v>159</v>
      </c>
      <c r="B62" s="84"/>
      <c r="C62" s="84"/>
      <c r="D62" s="84"/>
      <c r="E62" s="84"/>
      <c r="F62" s="84"/>
      <c r="G62" s="84"/>
      <c r="H62" s="84"/>
      <c r="I62" s="84"/>
      <c r="J62" s="84"/>
      <c r="K62" s="84"/>
      <c r="L62" s="84"/>
      <c r="M62" s="84"/>
      <c r="N62" s="84"/>
      <c r="O62" s="84"/>
      <c r="P62" s="84"/>
      <c r="Q62" s="84"/>
      <c r="R62" s="84"/>
      <c r="S62" s="84"/>
      <c r="T62" s="84"/>
      <c r="U62" s="84"/>
      <c r="V62" s="84"/>
      <c r="W62" s="84"/>
      <c r="X62" s="84"/>
      <c r="Y62" s="61"/>
      <c r="Z62" s="61"/>
      <c r="AA62" s="61"/>
      <c r="AB62" s="61"/>
      <c r="AC62" s="61"/>
      <c r="AD62" s="61"/>
      <c r="AE62" s="84"/>
      <c r="AF62" s="84"/>
      <c r="AG62" s="84"/>
      <c r="AH62" s="84"/>
      <c r="AI62" s="84"/>
      <c r="AJ62" s="84"/>
      <c r="AK62" s="84"/>
      <c r="AL62" s="84"/>
      <c r="AM62" s="84"/>
    </row>
  </sheetData>
  <sheetProtection algorithmName="SHA-512" hashValue="eT2p8gOuiozeK7lyQHhRU23icEXB8bPNmD49wgLGBFxlixLOSL916gy9uQ1AT5pdyVHthZQGXG3Y4glkTamACA==" saltValue="s1V0Kxl8kTe+GxY+/I3fIg==" spinCount="100000" sheet="1" formatCells="0" formatColumns="0" formatRows="0" insertColumns="0" insertRows="0" autoFilter="0"/>
  <mergeCells count="145">
    <mergeCell ref="A3:AM3"/>
    <mergeCell ref="A5:AM5"/>
    <mergeCell ref="A7:G7"/>
    <mergeCell ref="H7:N7"/>
    <mergeCell ref="O7:S7"/>
    <mergeCell ref="T7:AM7"/>
    <mergeCell ref="AH8:AM8"/>
    <mergeCell ref="D9:G9"/>
    <mergeCell ref="H9:K9"/>
    <mergeCell ref="L9:Y9"/>
    <mergeCell ref="AC9:AG9"/>
    <mergeCell ref="AH9:AM9"/>
    <mergeCell ref="A8:C9"/>
    <mergeCell ref="D8:G8"/>
    <mergeCell ref="H8:K8"/>
    <mergeCell ref="L8:Y8"/>
    <mergeCell ref="Z8:AB9"/>
    <mergeCell ref="AC8:AG8"/>
    <mergeCell ref="AE10:AF10"/>
    <mergeCell ref="AG10:AI10"/>
    <mergeCell ref="AJ10:AK10"/>
    <mergeCell ref="AL10:AM10"/>
    <mergeCell ref="AP10:AU10"/>
    <mergeCell ref="A11:H12"/>
    <mergeCell ref="A10:G10"/>
    <mergeCell ref="H10:Q10"/>
    <mergeCell ref="R10:W10"/>
    <mergeCell ref="X10:Y10"/>
    <mergeCell ref="Z10:AB10"/>
    <mergeCell ref="AC10:AD10"/>
    <mergeCell ref="AE21:AH21"/>
    <mergeCell ref="AI21:AK21"/>
    <mergeCell ref="AL21:AM21"/>
    <mergeCell ref="H22:L22"/>
    <mergeCell ref="M22:O22"/>
    <mergeCell ref="Q22:U22"/>
    <mergeCell ref="V22:X22"/>
    <mergeCell ref="AE22:AG22"/>
    <mergeCell ref="A14:AM14"/>
    <mergeCell ref="X16:Z16"/>
    <mergeCell ref="AA16:AM16"/>
    <mergeCell ref="X17:Z17"/>
    <mergeCell ref="AA17:AM17"/>
    <mergeCell ref="A19:AM19"/>
    <mergeCell ref="A27:G27"/>
    <mergeCell ref="H27:L27"/>
    <mergeCell ref="M27:AM27"/>
    <mergeCell ref="H28:L28"/>
    <mergeCell ref="M28:AM28"/>
    <mergeCell ref="H29:L29"/>
    <mergeCell ref="M29:AM29"/>
    <mergeCell ref="X24:AC24"/>
    <mergeCell ref="AD24:AH24"/>
    <mergeCell ref="AI24:AK24"/>
    <mergeCell ref="AL24:AM24"/>
    <mergeCell ref="X25:AA26"/>
    <mergeCell ref="AB25:AC26"/>
    <mergeCell ref="AI25:AK25"/>
    <mergeCell ref="AL25:AM25"/>
    <mergeCell ref="AI26:AK26"/>
    <mergeCell ref="AL26:AM26"/>
    <mergeCell ref="H33:L33"/>
    <mergeCell ref="M33:AM33"/>
    <mergeCell ref="H34:L34"/>
    <mergeCell ref="M34:AM34"/>
    <mergeCell ref="H35:L35"/>
    <mergeCell ref="M35:AM35"/>
    <mergeCell ref="H30:L30"/>
    <mergeCell ref="M30:AM30"/>
    <mergeCell ref="H31:L31"/>
    <mergeCell ref="M31:AM31"/>
    <mergeCell ref="H32:L32"/>
    <mergeCell ref="M32:AM32"/>
    <mergeCell ref="AA41:AB41"/>
    <mergeCell ref="AC41:AH41"/>
    <mergeCell ref="AI41:AK41"/>
    <mergeCell ref="H36:L36"/>
    <mergeCell ref="M36:AM36"/>
    <mergeCell ref="H37:L37"/>
    <mergeCell ref="M37:AM37"/>
    <mergeCell ref="AE39:AH39"/>
    <mergeCell ref="AI39:AK39"/>
    <mergeCell ref="AL39:AM39"/>
    <mergeCell ref="AI43:AK43"/>
    <mergeCell ref="AL43:AM43"/>
    <mergeCell ref="X44:Z44"/>
    <mergeCell ref="AA44:AB44"/>
    <mergeCell ref="AC44:AH44"/>
    <mergeCell ref="AI44:AK44"/>
    <mergeCell ref="AL44:AM44"/>
    <mergeCell ref="AL41:AM41"/>
    <mergeCell ref="B42:J45"/>
    <mergeCell ref="X42:Z42"/>
    <mergeCell ref="AA42:AB42"/>
    <mergeCell ref="AC42:AH42"/>
    <mergeCell ref="AI42:AK42"/>
    <mergeCell ref="AL42:AM42"/>
    <mergeCell ref="X43:Z43"/>
    <mergeCell ref="AA43:AB43"/>
    <mergeCell ref="AC43:AH43"/>
    <mergeCell ref="A40:J41"/>
    <mergeCell ref="X40:Z40"/>
    <mergeCell ref="AA40:AB40"/>
    <mergeCell ref="AC40:AH40"/>
    <mergeCell ref="AI40:AK40"/>
    <mergeCell ref="AL40:AM40"/>
    <mergeCell ref="X41:Z41"/>
    <mergeCell ref="X48:AA49"/>
    <mergeCell ref="AB48:AC49"/>
    <mergeCell ref="AI48:AK48"/>
    <mergeCell ref="AL48:AM48"/>
    <mergeCell ref="AI49:AK49"/>
    <mergeCell ref="AL49:AM49"/>
    <mergeCell ref="X45:Z45"/>
    <mergeCell ref="AA45:AB45"/>
    <mergeCell ref="AC45:AH45"/>
    <mergeCell ref="AI45:AK45"/>
    <mergeCell ref="AL45:AM45"/>
    <mergeCell ref="X47:AC47"/>
    <mergeCell ref="AD47:AH47"/>
    <mergeCell ref="AI47:AK47"/>
    <mergeCell ref="AL47:AM47"/>
    <mergeCell ref="H53:L53"/>
    <mergeCell ref="M53:AM53"/>
    <mergeCell ref="H54:L54"/>
    <mergeCell ref="M54:AM54"/>
    <mergeCell ref="H55:L55"/>
    <mergeCell ref="M55:AM55"/>
    <mergeCell ref="A50:G50"/>
    <mergeCell ref="H50:L50"/>
    <mergeCell ref="M50:AM50"/>
    <mergeCell ref="H51:L51"/>
    <mergeCell ref="M51:AM51"/>
    <mergeCell ref="H52:L52"/>
    <mergeCell ref="M52:AM52"/>
    <mergeCell ref="H59:L59"/>
    <mergeCell ref="M59:AM59"/>
    <mergeCell ref="H60:L60"/>
    <mergeCell ref="M60:AM60"/>
    <mergeCell ref="H56:L56"/>
    <mergeCell ref="M56:AM56"/>
    <mergeCell ref="H57:L57"/>
    <mergeCell ref="M57:AM57"/>
    <mergeCell ref="H58:L58"/>
    <mergeCell ref="M58:AM58"/>
  </mergeCells>
  <phoneticPr fontId="4"/>
  <dataValidations count="3">
    <dataValidation imeMode="halfAlpha" allowBlank="1" showInputMessage="1" showErrorMessage="1" sqref="S24:V26 J24:N26 H7:N7 D9:G9 AC9:AG9 X10:Y10"/>
    <dataValidation type="list" allowBlank="1" showInputMessage="1" showErrorMessage="1" sqref="X16:Z17">
      <formula1>"○"</formula1>
    </dataValidation>
    <dataValidation type="list" allowBlank="1" showInputMessage="1" showErrorMessage="1" sqref="H10">
      <formula1>$CA$5:$CA$40</formula1>
    </dataValidation>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5473" r:id="rId4" name="Check Box 1">
              <controlPr defaultSize="0" autoFill="0" autoLine="0" autoPict="0">
                <anchor moveWithCells="1">
                  <from>
                    <xdr:col>7</xdr:col>
                    <xdr:colOff>175260</xdr:colOff>
                    <xdr:row>9</xdr:row>
                    <xdr:rowOff>251460</xdr:rowOff>
                  </from>
                  <to>
                    <xdr:col>9</xdr:col>
                    <xdr:colOff>22860</xdr:colOff>
                    <xdr:row>11</xdr:row>
                    <xdr:rowOff>22860</xdr:rowOff>
                  </to>
                </anchor>
              </controlPr>
            </control>
          </mc:Choice>
        </mc:AlternateContent>
        <mc:AlternateContent xmlns:mc="http://schemas.openxmlformats.org/markup-compatibility/2006">
          <mc:Choice Requires="x14">
            <control shapeId="105474" r:id="rId5" name="Check Box 2">
              <controlPr defaultSize="0" autoFill="0" autoLine="0" autoPict="0">
                <anchor moveWithCells="1">
                  <from>
                    <xdr:col>23</xdr:col>
                    <xdr:colOff>121920</xdr:colOff>
                    <xdr:row>9</xdr:row>
                    <xdr:rowOff>251460</xdr:rowOff>
                  </from>
                  <to>
                    <xdr:col>25</xdr:col>
                    <xdr:colOff>7620</xdr:colOff>
                    <xdr:row>11</xdr:row>
                    <xdr:rowOff>22860</xdr:rowOff>
                  </to>
                </anchor>
              </controlPr>
            </control>
          </mc:Choice>
        </mc:AlternateContent>
        <mc:AlternateContent xmlns:mc="http://schemas.openxmlformats.org/markup-compatibility/2006">
          <mc:Choice Requires="x14">
            <control shapeId="105475" r:id="rId6" name="Check Box 3">
              <controlPr defaultSize="0" autoFill="0" autoLine="0" autoPict="0">
                <anchor moveWithCells="1">
                  <from>
                    <xdr:col>7</xdr:col>
                    <xdr:colOff>175260</xdr:colOff>
                    <xdr:row>10</xdr:row>
                    <xdr:rowOff>220980</xdr:rowOff>
                  </from>
                  <to>
                    <xdr:col>9</xdr:col>
                    <xdr:colOff>22860</xdr:colOff>
                    <xdr:row>12</xdr:row>
                    <xdr:rowOff>22860</xdr:rowOff>
                  </to>
                </anchor>
              </controlPr>
            </control>
          </mc:Choice>
        </mc:AlternateContent>
        <mc:AlternateContent xmlns:mc="http://schemas.openxmlformats.org/markup-compatibility/2006">
          <mc:Choice Requires="x14">
            <control shapeId="105476" r:id="rId7" name="Check Box 4">
              <controlPr defaultSize="0" autoFill="0" autoLine="0" autoPict="0">
                <anchor moveWithCells="1">
                  <from>
                    <xdr:col>23</xdr:col>
                    <xdr:colOff>121920</xdr:colOff>
                    <xdr:row>10</xdr:row>
                    <xdr:rowOff>220980</xdr:rowOff>
                  </from>
                  <to>
                    <xdr:col>25</xdr:col>
                    <xdr:colOff>7620</xdr:colOff>
                    <xdr:row>12</xdr:row>
                    <xdr:rowOff>7620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62"/>
  <sheetViews>
    <sheetView showGridLines="0" showZeros="0" view="pageBreakPreview" zoomScale="130" zoomScaleNormal="160" zoomScaleSheetLayoutView="130" workbookViewId="0">
      <selection activeCell="CG35" sqref="CG35"/>
    </sheetView>
  </sheetViews>
  <sheetFormatPr defaultColWidth="2.21875" defaultRowHeight="13.2"/>
  <cols>
    <col min="1" max="1" width="2.21875" style="3" customWidth="1"/>
    <col min="2" max="7" width="2.21875" style="3"/>
    <col min="8" max="19" width="2.44140625" style="3" bestFit="1" customWidth="1"/>
    <col min="20" max="40" width="2.21875" style="3"/>
    <col min="41" max="47" width="2.21875" style="3" hidden="1" customWidth="1"/>
    <col min="48" max="49" width="2.21875" style="3"/>
    <col min="50" max="72" width="0" style="3" hidden="1" customWidth="1"/>
    <col min="73" max="78" width="2.21875" style="3"/>
    <col min="79" max="79" width="49.109375" style="3" hidden="1" customWidth="1"/>
    <col min="80" max="84" width="8.109375" style="3" hidden="1" customWidth="1"/>
    <col min="85" max="87" width="8.109375" style="3" customWidth="1"/>
    <col min="88" max="16384" width="2.21875" style="3"/>
  </cols>
  <sheetData>
    <row r="1" spans="1:84">
      <c r="A1" s="3" t="s">
        <v>160</v>
      </c>
    </row>
    <row r="2" spans="1:84" ht="3" customHeight="1"/>
    <row r="3" spans="1:84">
      <c r="A3" s="365" t="s">
        <v>141</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7"/>
      <c r="CA3" s="14"/>
      <c r="CB3" s="15" t="s">
        <v>60</v>
      </c>
      <c r="CC3" s="14"/>
      <c r="CD3" s="14"/>
      <c r="CE3" s="15" t="s">
        <v>63</v>
      </c>
      <c r="CF3" s="14"/>
    </row>
    <row r="4" spans="1:84" ht="4.5"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CA4" s="14"/>
      <c r="CB4" s="15" t="s">
        <v>62</v>
      </c>
      <c r="CC4" s="15"/>
      <c r="CD4" s="15" t="s">
        <v>70</v>
      </c>
      <c r="CE4" s="15" t="s">
        <v>62</v>
      </c>
      <c r="CF4" s="14"/>
    </row>
    <row r="5" spans="1:84">
      <c r="A5" s="356" t="s">
        <v>71</v>
      </c>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8"/>
      <c r="CA5" t="s">
        <v>25</v>
      </c>
      <c r="CB5" s="6">
        <v>892</v>
      </c>
      <c r="CC5" t="s">
        <v>58</v>
      </c>
      <c r="CD5"/>
      <c r="CE5" s="6">
        <v>200</v>
      </c>
      <c r="CF5" t="s">
        <v>58</v>
      </c>
    </row>
    <row r="6" spans="1:84" ht="4.5" customHeight="1">
      <c r="A6" s="199"/>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CA6" t="s">
        <v>26</v>
      </c>
      <c r="CB6" s="6">
        <v>1137</v>
      </c>
      <c r="CC6" t="s">
        <v>58</v>
      </c>
      <c r="CD6"/>
      <c r="CE6" s="6">
        <v>200</v>
      </c>
      <c r="CF6" t="s">
        <v>58</v>
      </c>
    </row>
    <row r="7" spans="1:84" ht="17.25" customHeight="1">
      <c r="A7" s="281" t="s">
        <v>41</v>
      </c>
      <c r="B7" s="282"/>
      <c r="C7" s="282"/>
      <c r="D7" s="282"/>
      <c r="E7" s="282"/>
      <c r="F7" s="282"/>
      <c r="G7" s="283"/>
      <c r="H7" s="375"/>
      <c r="I7" s="376"/>
      <c r="J7" s="376"/>
      <c r="K7" s="376"/>
      <c r="L7" s="376"/>
      <c r="M7" s="376"/>
      <c r="N7" s="377"/>
      <c r="O7" s="281" t="s">
        <v>72</v>
      </c>
      <c r="P7" s="282"/>
      <c r="Q7" s="282"/>
      <c r="R7" s="282"/>
      <c r="S7" s="283"/>
      <c r="T7" s="378"/>
      <c r="U7" s="345"/>
      <c r="V7" s="345"/>
      <c r="W7" s="345"/>
      <c r="X7" s="345"/>
      <c r="Y7" s="345"/>
      <c r="Z7" s="345"/>
      <c r="AA7" s="345"/>
      <c r="AB7" s="345"/>
      <c r="AC7" s="345"/>
      <c r="AD7" s="345"/>
      <c r="AE7" s="345"/>
      <c r="AF7" s="345"/>
      <c r="AG7" s="345"/>
      <c r="AH7" s="345"/>
      <c r="AI7" s="345"/>
      <c r="AJ7" s="345"/>
      <c r="AK7" s="345"/>
      <c r="AL7" s="345"/>
      <c r="AM7" s="379"/>
      <c r="CA7" t="s">
        <v>27</v>
      </c>
      <c r="CB7" s="6">
        <v>1480</v>
      </c>
      <c r="CC7" t="s">
        <v>58</v>
      </c>
      <c r="CD7"/>
      <c r="CE7" s="6">
        <v>200</v>
      </c>
      <c r="CF7" t="s">
        <v>58</v>
      </c>
    </row>
    <row r="8" spans="1:84">
      <c r="A8" s="368" t="s">
        <v>73</v>
      </c>
      <c r="B8" s="369"/>
      <c r="C8" s="370"/>
      <c r="D8" s="281" t="s">
        <v>120</v>
      </c>
      <c r="E8" s="282"/>
      <c r="F8" s="282"/>
      <c r="G8" s="283"/>
      <c r="H8" s="281" t="s">
        <v>74</v>
      </c>
      <c r="I8" s="282"/>
      <c r="J8" s="282"/>
      <c r="K8" s="283"/>
      <c r="L8" s="281" t="s">
        <v>75</v>
      </c>
      <c r="M8" s="282"/>
      <c r="N8" s="282"/>
      <c r="O8" s="282"/>
      <c r="P8" s="282"/>
      <c r="Q8" s="282"/>
      <c r="R8" s="282"/>
      <c r="S8" s="282"/>
      <c r="T8" s="282"/>
      <c r="U8" s="282"/>
      <c r="V8" s="282"/>
      <c r="W8" s="282"/>
      <c r="X8" s="282"/>
      <c r="Y8" s="283"/>
      <c r="Z8" s="368" t="s">
        <v>76</v>
      </c>
      <c r="AA8" s="369"/>
      <c r="AB8" s="370"/>
      <c r="AC8" s="281" t="s">
        <v>3</v>
      </c>
      <c r="AD8" s="282"/>
      <c r="AE8" s="282"/>
      <c r="AF8" s="282"/>
      <c r="AG8" s="282"/>
      <c r="AH8" s="383" t="s">
        <v>78</v>
      </c>
      <c r="AI8" s="350"/>
      <c r="AJ8" s="350"/>
      <c r="AK8" s="350"/>
      <c r="AL8" s="350"/>
      <c r="AM8" s="351"/>
      <c r="AV8" s="4"/>
      <c r="CA8" s="2" t="s">
        <v>40</v>
      </c>
      <c r="CB8" s="6">
        <v>384</v>
      </c>
      <c r="CC8" t="s">
        <v>58</v>
      </c>
      <c r="CD8"/>
      <c r="CE8" s="6">
        <v>200</v>
      </c>
      <c r="CF8" t="s">
        <v>58</v>
      </c>
    </row>
    <row r="9" spans="1:84" ht="17.25" customHeight="1">
      <c r="A9" s="371"/>
      <c r="B9" s="372"/>
      <c r="C9" s="373"/>
      <c r="D9" s="380"/>
      <c r="E9" s="381"/>
      <c r="F9" s="381"/>
      <c r="G9" s="382"/>
      <c r="H9" s="374" t="s">
        <v>142</v>
      </c>
      <c r="I9" s="269"/>
      <c r="J9" s="269"/>
      <c r="K9" s="270"/>
      <c r="L9" s="298"/>
      <c r="M9" s="299"/>
      <c r="N9" s="299"/>
      <c r="O9" s="299"/>
      <c r="P9" s="299"/>
      <c r="Q9" s="299"/>
      <c r="R9" s="299"/>
      <c r="S9" s="299"/>
      <c r="T9" s="299"/>
      <c r="U9" s="299"/>
      <c r="V9" s="299"/>
      <c r="W9" s="299"/>
      <c r="X9" s="299"/>
      <c r="Y9" s="339"/>
      <c r="Z9" s="371"/>
      <c r="AA9" s="372"/>
      <c r="AB9" s="373"/>
      <c r="AC9" s="298"/>
      <c r="AD9" s="299"/>
      <c r="AE9" s="299"/>
      <c r="AF9" s="299"/>
      <c r="AG9" s="339"/>
      <c r="AH9" s="384"/>
      <c r="AI9" s="385"/>
      <c r="AJ9" s="385"/>
      <c r="AK9" s="385"/>
      <c r="AL9" s="385"/>
      <c r="AM9" s="386"/>
      <c r="CA9" t="s">
        <v>4</v>
      </c>
      <c r="CB9" s="6">
        <v>375</v>
      </c>
      <c r="CC9" t="s">
        <v>58</v>
      </c>
      <c r="CD9"/>
      <c r="CE9" s="6">
        <v>200</v>
      </c>
      <c r="CF9" t="s">
        <v>58</v>
      </c>
    </row>
    <row r="10" spans="1:84" s="4" customFormat="1" ht="20.25" customHeight="1">
      <c r="A10" s="335" t="s">
        <v>121</v>
      </c>
      <c r="B10" s="336"/>
      <c r="C10" s="336"/>
      <c r="D10" s="336"/>
      <c r="E10" s="336"/>
      <c r="F10" s="336"/>
      <c r="G10" s="336"/>
      <c r="H10" s="362"/>
      <c r="I10" s="363"/>
      <c r="J10" s="363"/>
      <c r="K10" s="363"/>
      <c r="L10" s="363"/>
      <c r="M10" s="363"/>
      <c r="N10" s="363"/>
      <c r="O10" s="363"/>
      <c r="P10" s="363"/>
      <c r="Q10" s="364"/>
      <c r="R10" s="359" t="s">
        <v>122</v>
      </c>
      <c r="S10" s="360"/>
      <c r="T10" s="360"/>
      <c r="U10" s="360"/>
      <c r="V10" s="360"/>
      <c r="W10" s="361"/>
      <c r="X10" s="337"/>
      <c r="Y10" s="338"/>
      <c r="Z10" s="349" t="s">
        <v>57</v>
      </c>
      <c r="AA10" s="350"/>
      <c r="AB10" s="351"/>
      <c r="AC10" s="345"/>
      <c r="AD10" s="345"/>
      <c r="AE10" s="324" t="s">
        <v>42</v>
      </c>
      <c r="AF10" s="325"/>
      <c r="AG10" s="346" t="s">
        <v>91</v>
      </c>
      <c r="AH10" s="347"/>
      <c r="AI10" s="348"/>
      <c r="AJ10" s="345"/>
      <c r="AK10" s="345"/>
      <c r="AL10" s="324" t="s">
        <v>42</v>
      </c>
      <c r="AM10" s="325"/>
      <c r="AP10" s="340"/>
      <c r="AQ10" s="340"/>
      <c r="AR10" s="340"/>
      <c r="AS10" s="340"/>
      <c r="AT10" s="340"/>
      <c r="AU10" s="340"/>
      <c r="CA10" t="s">
        <v>28</v>
      </c>
      <c r="CB10" s="6">
        <v>939</v>
      </c>
      <c r="CC10" t="s">
        <v>58</v>
      </c>
      <c r="CD10"/>
      <c r="CE10" s="6">
        <v>200</v>
      </c>
      <c r="CF10" t="s">
        <v>58</v>
      </c>
    </row>
    <row r="11" spans="1:84" s="4" customFormat="1" ht="18" customHeight="1">
      <c r="A11" s="352" t="s">
        <v>22</v>
      </c>
      <c r="B11" s="305"/>
      <c r="C11" s="305"/>
      <c r="D11" s="305"/>
      <c r="E11" s="305"/>
      <c r="F11" s="305"/>
      <c r="G11" s="305"/>
      <c r="H11" s="306"/>
      <c r="I11" s="9"/>
      <c r="J11" s="39" t="s">
        <v>50</v>
      </c>
      <c r="K11" s="40"/>
      <c r="L11" s="41"/>
      <c r="M11" s="41"/>
      <c r="N11" s="41"/>
      <c r="O11" s="41"/>
      <c r="P11" s="41"/>
      <c r="Q11" s="41"/>
      <c r="R11" s="41"/>
      <c r="S11" s="41"/>
      <c r="T11" s="41"/>
      <c r="U11" s="41"/>
      <c r="V11" s="41"/>
      <c r="W11" s="41"/>
      <c r="X11" s="41"/>
      <c r="Y11" s="9"/>
      <c r="Z11" s="39" t="s">
        <v>65</v>
      </c>
      <c r="AA11" s="40"/>
      <c r="AB11" s="41"/>
      <c r="AC11" s="41"/>
      <c r="AD11" s="41"/>
      <c r="AE11" s="41"/>
      <c r="AF11" s="41"/>
      <c r="AG11" s="41"/>
      <c r="AH11" s="41"/>
      <c r="AI11" s="41"/>
      <c r="AJ11" s="41"/>
      <c r="AK11" s="41"/>
      <c r="AL11" s="41"/>
      <c r="AM11" s="45"/>
      <c r="CA11" t="s">
        <v>29</v>
      </c>
      <c r="CB11" s="6">
        <v>1181</v>
      </c>
      <c r="CC11" t="s">
        <v>58</v>
      </c>
      <c r="CD11"/>
      <c r="CE11" s="6">
        <v>200</v>
      </c>
      <c r="CF11" t="s">
        <v>58</v>
      </c>
    </row>
    <row r="12" spans="1:84" s="4" customFormat="1" ht="18" customHeight="1">
      <c r="A12" s="353"/>
      <c r="B12" s="308"/>
      <c r="C12" s="308"/>
      <c r="D12" s="308"/>
      <c r="E12" s="308"/>
      <c r="F12" s="308"/>
      <c r="G12" s="308"/>
      <c r="H12" s="309"/>
      <c r="I12" s="13"/>
      <c r="J12" s="42" t="s">
        <v>69</v>
      </c>
      <c r="K12" s="43"/>
      <c r="L12" s="44"/>
      <c r="M12" s="44"/>
      <c r="N12" s="44"/>
      <c r="O12" s="44"/>
      <c r="P12" s="44"/>
      <c r="Q12" s="44"/>
      <c r="R12" s="44"/>
      <c r="S12" s="44"/>
      <c r="T12" s="44"/>
      <c r="U12" s="43"/>
      <c r="V12" s="44"/>
      <c r="W12" s="44"/>
      <c r="X12" s="44"/>
      <c r="Y12" s="8"/>
      <c r="Z12" s="46" t="s">
        <v>68</v>
      </c>
      <c r="AA12" s="43"/>
      <c r="AB12" s="44"/>
      <c r="AC12" s="44"/>
      <c r="AD12" s="44"/>
      <c r="AE12" s="44"/>
      <c r="AF12" s="44"/>
      <c r="AG12" s="44"/>
      <c r="AH12" s="44"/>
      <c r="AI12" s="44"/>
      <c r="AJ12" s="44"/>
      <c r="AK12" s="44"/>
      <c r="AL12" s="44"/>
      <c r="AM12" s="47"/>
      <c r="CA12" t="s">
        <v>30</v>
      </c>
      <c r="CB12" s="6">
        <v>1885</v>
      </c>
      <c r="CC12" t="s">
        <v>58</v>
      </c>
      <c r="CD12"/>
      <c r="CE12" s="6">
        <v>200</v>
      </c>
      <c r="CF12" t="s">
        <v>58</v>
      </c>
    </row>
    <row r="13" spans="1:84" s="4" customFormat="1" ht="6" customHeight="1">
      <c r="A13" s="151"/>
      <c r="B13" s="151"/>
      <c r="C13" s="151"/>
      <c r="D13" s="151"/>
      <c r="E13" s="151"/>
      <c r="F13" s="151"/>
      <c r="G13" s="151"/>
      <c r="H13" s="151"/>
      <c r="I13" s="40"/>
      <c r="J13" s="39"/>
      <c r="K13" s="40"/>
      <c r="L13" s="41"/>
      <c r="M13" s="41"/>
      <c r="N13" s="41"/>
      <c r="O13" s="41"/>
      <c r="P13" s="41"/>
      <c r="Q13" s="41"/>
      <c r="R13" s="41"/>
      <c r="S13" s="41"/>
      <c r="T13" s="41"/>
      <c r="U13" s="40"/>
      <c r="V13" s="41"/>
      <c r="W13" s="41"/>
      <c r="X13" s="41"/>
      <c r="Y13" s="39"/>
      <c r="Z13" s="152"/>
      <c r="AA13" s="40"/>
      <c r="AB13" s="41"/>
      <c r="AC13" s="41"/>
      <c r="AD13" s="41"/>
      <c r="AE13" s="41"/>
      <c r="AF13" s="41"/>
      <c r="AG13" s="41"/>
      <c r="AH13" s="41"/>
      <c r="AI13" s="41"/>
      <c r="AJ13" s="41"/>
      <c r="AK13" s="41"/>
      <c r="AL13" s="41"/>
      <c r="AM13" s="41"/>
      <c r="CA13" t="s">
        <v>24</v>
      </c>
      <c r="CB13" s="6">
        <f>CD13*個票18!$AC$10</f>
        <v>0</v>
      </c>
      <c r="CC13" t="s">
        <v>59</v>
      </c>
      <c r="CD13">
        <v>44</v>
      </c>
      <c r="CE13" s="6">
        <v>200</v>
      </c>
      <c r="CF13" t="s">
        <v>58</v>
      </c>
    </row>
    <row r="14" spans="1:84" s="4" customFormat="1" hidden="1">
      <c r="A14" s="314"/>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4"/>
      <c r="CA14" t="s">
        <v>21</v>
      </c>
      <c r="CB14" s="6">
        <f>CD14*個票18!$AC$10</f>
        <v>0</v>
      </c>
      <c r="CC14" t="s">
        <v>59</v>
      </c>
      <c r="CD14">
        <v>44</v>
      </c>
      <c r="CE14" s="6">
        <v>200</v>
      </c>
      <c r="CF14" t="s">
        <v>58</v>
      </c>
    </row>
    <row r="15" spans="1:84" s="4" customFormat="1" ht="3" hidden="1" customHeight="1">
      <c r="A15" s="53"/>
      <c r="B15" s="53"/>
      <c r="C15" s="53"/>
      <c r="D15" s="53"/>
      <c r="E15" s="53"/>
      <c r="F15" s="53"/>
      <c r="G15" s="53"/>
      <c r="H15" s="53"/>
      <c r="I15" s="50"/>
      <c r="J15" s="54"/>
      <c r="K15" s="49"/>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CA15" t="s">
        <v>5</v>
      </c>
      <c r="CB15" s="6">
        <v>534</v>
      </c>
      <c r="CC15" t="s">
        <v>58</v>
      </c>
      <c r="CD15"/>
      <c r="CE15" s="6">
        <v>200</v>
      </c>
      <c r="CF15" t="s">
        <v>58</v>
      </c>
    </row>
    <row r="16" spans="1:84" s="4" customFormat="1" ht="18" hidden="1" customHeight="1">
      <c r="A16" s="153"/>
      <c r="B16" s="169"/>
      <c r="C16" s="169"/>
      <c r="D16" s="169"/>
      <c r="E16" s="169"/>
      <c r="F16" s="169"/>
      <c r="G16" s="169"/>
      <c r="H16" s="169"/>
      <c r="I16" s="169"/>
      <c r="J16" s="169"/>
      <c r="K16" s="169"/>
      <c r="L16" s="169"/>
      <c r="M16" s="169"/>
      <c r="N16" s="169"/>
      <c r="O16" s="169"/>
      <c r="P16" s="169"/>
      <c r="Q16" s="169"/>
      <c r="R16" s="169"/>
      <c r="S16" s="169"/>
      <c r="T16" s="201"/>
      <c r="U16" s="201"/>
      <c r="V16" s="201"/>
      <c r="W16" s="201"/>
      <c r="X16" s="314"/>
      <c r="Y16" s="314"/>
      <c r="Z16" s="314"/>
      <c r="AA16" s="328"/>
      <c r="AB16" s="328"/>
      <c r="AC16" s="328"/>
      <c r="AD16" s="328"/>
      <c r="AE16" s="328"/>
      <c r="AF16" s="328"/>
      <c r="AG16" s="328"/>
      <c r="AH16" s="328"/>
      <c r="AI16" s="328"/>
      <c r="AJ16" s="328"/>
      <c r="AK16" s="328"/>
      <c r="AL16" s="328"/>
      <c r="AM16" s="328"/>
      <c r="CA16" t="s">
        <v>6</v>
      </c>
      <c r="CB16" s="6">
        <v>564</v>
      </c>
      <c r="CC16" t="s">
        <v>58</v>
      </c>
      <c r="CD16"/>
      <c r="CE16" s="6">
        <v>200</v>
      </c>
      <c r="CF16" t="s">
        <v>58</v>
      </c>
    </row>
    <row r="17" spans="1:84" s="4" customFormat="1" ht="18" hidden="1" customHeight="1">
      <c r="A17" s="153"/>
      <c r="B17" s="169"/>
      <c r="C17" s="169"/>
      <c r="D17" s="169"/>
      <c r="E17" s="169"/>
      <c r="F17" s="169"/>
      <c r="G17" s="169"/>
      <c r="H17" s="169"/>
      <c r="I17" s="169"/>
      <c r="J17" s="169"/>
      <c r="K17" s="169"/>
      <c r="L17" s="169"/>
      <c r="M17" s="169"/>
      <c r="N17" s="169"/>
      <c r="O17" s="169"/>
      <c r="P17" s="169"/>
      <c r="Q17" s="169"/>
      <c r="R17" s="169"/>
      <c r="S17" s="169"/>
      <c r="T17" s="155"/>
      <c r="U17" s="155"/>
      <c r="V17" s="155"/>
      <c r="W17" s="155"/>
      <c r="X17" s="314"/>
      <c r="Y17" s="314"/>
      <c r="Z17" s="314"/>
      <c r="AA17" s="328"/>
      <c r="AB17" s="328"/>
      <c r="AC17" s="328"/>
      <c r="AD17" s="328"/>
      <c r="AE17" s="328"/>
      <c r="AF17" s="328"/>
      <c r="AG17" s="328"/>
      <c r="AH17" s="328"/>
      <c r="AI17" s="328"/>
      <c r="AJ17" s="328"/>
      <c r="AK17" s="328"/>
      <c r="AL17" s="328"/>
      <c r="AM17" s="328"/>
      <c r="CA17" t="s">
        <v>7</v>
      </c>
      <c r="CB17" s="6">
        <v>518</v>
      </c>
      <c r="CC17" t="s">
        <v>58</v>
      </c>
      <c r="CD17"/>
      <c r="CE17" s="6">
        <v>200</v>
      </c>
      <c r="CF17" t="s">
        <v>58</v>
      </c>
    </row>
    <row r="18" spans="1:84" s="4" customFormat="1" ht="6" customHeight="1">
      <c r="A18" s="53"/>
      <c r="B18" s="53"/>
      <c r="C18" s="53"/>
      <c r="D18" s="53"/>
      <c r="E18" s="53"/>
      <c r="F18" s="53"/>
      <c r="G18" s="53"/>
      <c r="H18" s="53"/>
      <c r="I18" s="50"/>
      <c r="J18" s="54"/>
      <c r="K18" s="49"/>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CA18" t="s">
        <v>8</v>
      </c>
      <c r="CB18" s="6">
        <v>227</v>
      </c>
      <c r="CC18" t="s">
        <v>58</v>
      </c>
      <c r="CD18"/>
      <c r="CE18" s="6">
        <v>200</v>
      </c>
      <c r="CF18" t="s">
        <v>58</v>
      </c>
    </row>
    <row r="19" spans="1:84" s="4" customFormat="1">
      <c r="A19" s="356" t="s">
        <v>134</v>
      </c>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8"/>
      <c r="CA19" t="s">
        <v>9</v>
      </c>
      <c r="CB19" s="6">
        <v>508</v>
      </c>
      <c r="CC19" t="s">
        <v>58</v>
      </c>
      <c r="CD19"/>
      <c r="CE19" s="6">
        <v>200</v>
      </c>
      <c r="CF19" t="s">
        <v>58</v>
      </c>
    </row>
    <row r="20" spans="1:84" s="4" customFormat="1" ht="3" customHeight="1" thickBot="1">
      <c r="A20" s="53"/>
      <c r="B20" s="53"/>
      <c r="C20" s="53"/>
      <c r="D20" s="53"/>
      <c r="E20" s="53"/>
      <c r="F20" s="53"/>
      <c r="G20" s="53"/>
      <c r="H20" s="53"/>
      <c r="I20" s="50"/>
      <c r="J20" s="54"/>
      <c r="K20" s="49"/>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CA20" t="s">
        <v>10</v>
      </c>
      <c r="CB20" s="6">
        <v>204</v>
      </c>
      <c r="CC20" t="s">
        <v>58</v>
      </c>
      <c r="CD20"/>
      <c r="CE20" s="6">
        <v>200</v>
      </c>
      <c r="CF20" t="s">
        <v>58</v>
      </c>
    </row>
    <row r="21" spans="1:84" s="4" customFormat="1" ht="19.5" customHeight="1" thickBot="1">
      <c r="A21" s="55" t="s">
        <v>49</v>
      </c>
      <c r="B21" s="53"/>
      <c r="C21" s="53"/>
      <c r="D21" s="53"/>
      <c r="E21" s="53"/>
      <c r="F21" s="53"/>
      <c r="G21" s="53"/>
      <c r="H21" s="53"/>
      <c r="I21" s="111"/>
      <c r="J21" s="54"/>
      <c r="K21" s="49"/>
      <c r="L21" s="51"/>
      <c r="M21" s="51"/>
      <c r="N21" s="51"/>
      <c r="O21" s="51"/>
      <c r="P21" s="51"/>
      <c r="Q21" s="51"/>
      <c r="R21" s="51"/>
      <c r="S21" s="51"/>
      <c r="T21" s="51"/>
      <c r="U21" s="51"/>
      <c r="V21" s="51"/>
      <c r="W21" s="51"/>
      <c r="X21" s="51"/>
      <c r="Y21" s="51"/>
      <c r="Z21" s="51"/>
      <c r="AA21" s="51"/>
      <c r="AB21" s="51"/>
      <c r="AC21" s="51"/>
      <c r="AD21" s="51"/>
      <c r="AE21" s="261" t="s">
        <v>154</v>
      </c>
      <c r="AF21" s="262"/>
      <c r="AG21" s="262"/>
      <c r="AH21" s="263"/>
      <c r="AI21" s="322">
        <f>(20*M22+5*V22)*10+AE22</f>
        <v>0</v>
      </c>
      <c r="AJ21" s="323"/>
      <c r="AK21" s="323"/>
      <c r="AL21" s="320" t="s">
        <v>39</v>
      </c>
      <c r="AM21" s="321"/>
      <c r="CA21" t="s">
        <v>11</v>
      </c>
      <c r="CB21" s="6">
        <v>148</v>
      </c>
      <c r="CC21" t="s">
        <v>58</v>
      </c>
      <c r="CD21"/>
      <c r="CE21" s="6">
        <v>200</v>
      </c>
      <c r="CF21" t="s">
        <v>58</v>
      </c>
    </row>
    <row r="22" spans="1:84" s="4" customFormat="1" ht="19.5" customHeight="1">
      <c r="A22" s="202" t="s">
        <v>54</v>
      </c>
      <c r="B22" s="21"/>
      <c r="C22" s="22"/>
      <c r="D22" s="22"/>
      <c r="E22" s="22"/>
      <c r="F22" s="22"/>
      <c r="G22" s="23"/>
      <c r="H22" s="341" t="s">
        <v>55</v>
      </c>
      <c r="I22" s="342"/>
      <c r="J22" s="342"/>
      <c r="K22" s="342"/>
      <c r="L22" s="343"/>
      <c r="M22" s="344"/>
      <c r="N22" s="344"/>
      <c r="O22" s="344"/>
      <c r="P22" s="16" t="s">
        <v>42</v>
      </c>
      <c r="Q22" s="295" t="s">
        <v>139</v>
      </c>
      <c r="R22" s="296"/>
      <c r="S22" s="296"/>
      <c r="T22" s="296"/>
      <c r="U22" s="297"/>
      <c r="V22" s="344"/>
      <c r="W22" s="344"/>
      <c r="X22" s="344"/>
      <c r="Y22" s="63" t="s">
        <v>42</v>
      </c>
      <c r="Z22" s="196" t="s">
        <v>101</v>
      </c>
      <c r="AA22" s="197"/>
      <c r="AB22" s="197"/>
      <c r="AC22" s="197"/>
      <c r="AD22" s="198"/>
      <c r="AE22" s="392"/>
      <c r="AF22" s="393"/>
      <c r="AG22" s="393"/>
      <c r="AH22" s="114" t="s">
        <v>102</v>
      </c>
      <c r="AI22" s="114"/>
      <c r="AJ22" s="112"/>
      <c r="AK22" s="44"/>
      <c r="AL22" s="44"/>
      <c r="AM22" s="47"/>
      <c r="AO22" s="4">
        <f>IF(M22=0,,"有")</f>
        <v>0</v>
      </c>
      <c r="CA22" t="s">
        <v>12</v>
      </c>
      <c r="CB22" s="6">
        <v>148</v>
      </c>
      <c r="CC22" t="s">
        <v>58</v>
      </c>
      <c r="CD22"/>
      <c r="CE22" s="6">
        <v>200</v>
      </c>
      <c r="CF22" t="s">
        <v>58</v>
      </c>
    </row>
    <row r="23" spans="1:84" s="4" customFormat="1" ht="6" customHeight="1" thickBot="1">
      <c r="A23" s="53"/>
      <c r="B23" s="53"/>
      <c r="C23" s="53"/>
      <c r="D23" s="53"/>
      <c r="E23" s="53"/>
      <c r="F23" s="53"/>
      <c r="G23" s="53"/>
      <c r="H23" s="53"/>
      <c r="I23" s="50"/>
      <c r="J23" s="54"/>
      <c r="K23" s="49"/>
      <c r="L23" s="51"/>
      <c r="M23" s="51"/>
      <c r="N23" s="51"/>
      <c r="O23" s="51"/>
      <c r="P23" s="51"/>
      <c r="Q23" s="51"/>
      <c r="R23" s="51"/>
      <c r="S23" s="51"/>
      <c r="T23" s="51"/>
      <c r="U23" s="51"/>
      <c r="V23" s="51"/>
      <c r="W23" s="51"/>
      <c r="X23" s="199"/>
      <c r="Y23" s="199"/>
      <c r="Z23" s="199"/>
      <c r="AA23" s="199"/>
      <c r="AB23" s="199"/>
      <c r="AC23" s="199"/>
      <c r="AD23" s="41"/>
      <c r="AE23" s="51"/>
      <c r="AF23" s="51"/>
      <c r="AG23" s="51"/>
      <c r="AH23" s="51"/>
      <c r="AI23" s="51"/>
      <c r="AJ23" s="51"/>
      <c r="AK23" s="51"/>
      <c r="AL23" s="51"/>
      <c r="AM23" s="51"/>
      <c r="CA23" s="12" t="s">
        <v>47</v>
      </c>
      <c r="CB23" s="6">
        <v>33</v>
      </c>
      <c r="CC23" t="s">
        <v>58</v>
      </c>
      <c r="CD23"/>
      <c r="CE23" s="6">
        <v>200</v>
      </c>
      <c r="CF23" t="s">
        <v>58</v>
      </c>
    </row>
    <row r="24" spans="1:84" ht="19.5" customHeight="1" thickBot="1">
      <c r="A24" s="56" t="s">
        <v>64</v>
      </c>
      <c r="B24" s="53"/>
      <c r="C24" s="168"/>
      <c r="D24" s="53"/>
      <c r="E24" s="57"/>
      <c r="F24" s="53"/>
      <c r="G24" s="53"/>
      <c r="H24" s="53"/>
      <c r="I24" s="53"/>
      <c r="J24" s="58"/>
      <c r="K24" s="58"/>
      <c r="L24" s="58"/>
      <c r="M24" s="58"/>
      <c r="N24" s="58"/>
      <c r="O24" s="59"/>
      <c r="P24" s="60"/>
      <c r="Q24" s="61"/>
      <c r="R24" s="61"/>
      <c r="S24" s="58"/>
      <c r="T24" s="54"/>
      <c r="U24" s="58"/>
      <c r="V24" s="58"/>
      <c r="W24" s="168"/>
      <c r="X24" s="264" t="s">
        <v>90</v>
      </c>
      <c r="Y24" s="265"/>
      <c r="Z24" s="265"/>
      <c r="AA24" s="265"/>
      <c r="AB24" s="265"/>
      <c r="AC24" s="266"/>
      <c r="AD24" s="261" t="s">
        <v>155</v>
      </c>
      <c r="AE24" s="262"/>
      <c r="AF24" s="262"/>
      <c r="AG24" s="262"/>
      <c r="AH24" s="263"/>
      <c r="AI24" s="354">
        <f>MIN(X25,ROUNDDOWN(H37/1000,0))</f>
        <v>0</v>
      </c>
      <c r="AJ24" s="355"/>
      <c r="AK24" s="355"/>
      <c r="AL24" s="320" t="s">
        <v>39</v>
      </c>
      <c r="AM24" s="321"/>
      <c r="CA24" t="s">
        <v>13</v>
      </c>
      <c r="CB24" s="6">
        <v>475</v>
      </c>
      <c r="CC24" t="s">
        <v>58</v>
      </c>
      <c r="CD24"/>
      <c r="CE24" s="6">
        <v>200</v>
      </c>
      <c r="CF24" t="s">
        <v>58</v>
      </c>
    </row>
    <row r="25" spans="1:84" ht="13.8" thickBot="1">
      <c r="A25" s="56"/>
      <c r="B25" s="53"/>
      <c r="C25" s="168"/>
      <c r="D25" s="53"/>
      <c r="E25" s="57"/>
      <c r="F25" s="53"/>
      <c r="G25" s="53"/>
      <c r="H25" s="53"/>
      <c r="I25" s="53"/>
      <c r="J25" s="58"/>
      <c r="K25" s="58"/>
      <c r="L25" s="58"/>
      <c r="M25" s="58"/>
      <c r="N25" s="58"/>
      <c r="O25" s="59"/>
      <c r="P25" s="60"/>
      <c r="Q25" s="61"/>
      <c r="R25" s="61"/>
      <c r="S25" s="58"/>
      <c r="T25" s="54"/>
      <c r="U25" s="58"/>
      <c r="V25" s="58"/>
      <c r="W25" s="62"/>
      <c r="X25" s="271" t="str">
        <f>IFERROR(VLOOKUP(H10,個票18!CA5:CB39,2,FALSE),"")</f>
        <v/>
      </c>
      <c r="Y25" s="272"/>
      <c r="Z25" s="272"/>
      <c r="AA25" s="272"/>
      <c r="AB25" s="267" t="s">
        <v>39</v>
      </c>
      <c r="AC25" s="268"/>
      <c r="AD25" s="162"/>
      <c r="AE25" s="163"/>
      <c r="AF25" s="163"/>
      <c r="AG25" s="163"/>
      <c r="AH25" s="164"/>
      <c r="AI25" s="394"/>
      <c r="AJ25" s="394"/>
      <c r="AK25" s="394"/>
      <c r="AL25" s="387"/>
      <c r="AM25" s="388"/>
      <c r="AV25" s="4"/>
      <c r="AX25" s="134" t="str">
        <f>IF(X25&gt;=AI26,"○","！（補助上限額を超過しています）")</f>
        <v>○</v>
      </c>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6"/>
      <c r="CA25" t="s">
        <v>14</v>
      </c>
      <c r="CB25" s="6">
        <v>638</v>
      </c>
      <c r="CC25" t="s">
        <v>58</v>
      </c>
      <c r="CD25"/>
      <c r="CE25" s="6">
        <v>200</v>
      </c>
      <c r="CF25" t="s">
        <v>58</v>
      </c>
    </row>
    <row r="26" spans="1:84" ht="15" customHeight="1">
      <c r="A26" s="168" t="s">
        <v>79</v>
      </c>
      <c r="B26" s="53"/>
      <c r="C26" s="168"/>
      <c r="D26" s="53"/>
      <c r="E26" s="57"/>
      <c r="F26" s="53"/>
      <c r="G26" s="53"/>
      <c r="H26" s="53"/>
      <c r="I26" s="53"/>
      <c r="J26" s="58"/>
      <c r="K26" s="58"/>
      <c r="L26" s="58"/>
      <c r="M26" s="58"/>
      <c r="N26" s="58"/>
      <c r="O26" s="59"/>
      <c r="P26" s="60"/>
      <c r="Q26" s="61"/>
      <c r="R26" s="61"/>
      <c r="S26" s="58"/>
      <c r="T26" s="54"/>
      <c r="U26" s="58"/>
      <c r="V26" s="58"/>
      <c r="W26" s="62"/>
      <c r="X26" s="273"/>
      <c r="Y26" s="274"/>
      <c r="Z26" s="274"/>
      <c r="AA26" s="274"/>
      <c r="AB26" s="269"/>
      <c r="AC26" s="270"/>
      <c r="AD26" s="165"/>
      <c r="AE26" s="166"/>
      <c r="AF26" s="166"/>
      <c r="AG26" s="166"/>
      <c r="AH26" s="167"/>
      <c r="AI26" s="389">
        <f>SUM(AI24:AK25)</f>
        <v>0</v>
      </c>
      <c r="AJ26" s="389"/>
      <c r="AK26" s="389"/>
      <c r="AL26" s="390"/>
      <c r="AM26" s="391"/>
      <c r="CA26" t="s">
        <v>15</v>
      </c>
      <c r="CB26" s="6">
        <f>CD26*個票18!$AC$10</f>
        <v>0</v>
      </c>
      <c r="CC26" t="s">
        <v>59</v>
      </c>
      <c r="CD26" s="6">
        <v>38</v>
      </c>
      <c r="CE26" s="6" t="s">
        <v>61</v>
      </c>
      <c r="CF26" s="6"/>
    </row>
    <row r="27" spans="1:84" ht="15" customHeight="1">
      <c r="A27" s="281" t="s">
        <v>80</v>
      </c>
      <c r="B27" s="282"/>
      <c r="C27" s="282"/>
      <c r="D27" s="282"/>
      <c r="E27" s="282"/>
      <c r="F27" s="282"/>
      <c r="G27" s="283"/>
      <c r="H27" s="282" t="s">
        <v>158</v>
      </c>
      <c r="I27" s="282"/>
      <c r="J27" s="282"/>
      <c r="K27" s="282"/>
      <c r="L27" s="282"/>
      <c r="M27" s="281" t="s">
        <v>23</v>
      </c>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CA27" t="s">
        <v>16</v>
      </c>
      <c r="CB27" s="6">
        <f>CD27*個票18!$AC$10</f>
        <v>0</v>
      </c>
      <c r="CC27" t="s">
        <v>59</v>
      </c>
      <c r="CD27" s="6">
        <v>40</v>
      </c>
      <c r="CE27" s="6" t="s">
        <v>61</v>
      </c>
      <c r="CF27" s="6"/>
    </row>
    <row r="28" spans="1:84" ht="15" customHeight="1">
      <c r="A28" s="106" t="s">
        <v>81</v>
      </c>
      <c r="B28" s="107"/>
      <c r="C28" s="107"/>
      <c r="D28" s="107"/>
      <c r="E28" s="108"/>
      <c r="F28" s="108"/>
      <c r="G28" s="109"/>
      <c r="H28" s="294"/>
      <c r="I28" s="294"/>
      <c r="J28" s="294"/>
      <c r="K28" s="294"/>
      <c r="L28" s="294"/>
      <c r="M28" s="284"/>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6"/>
      <c r="CA28" t="s">
        <v>17</v>
      </c>
      <c r="CB28" s="6">
        <f>CD28*個票18!$AC$10</f>
        <v>0</v>
      </c>
      <c r="CC28" t="s">
        <v>59</v>
      </c>
      <c r="CD28" s="6">
        <v>38</v>
      </c>
      <c r="CE28" s="6" t="s">
        <v>61</v>
      </c>
      <c r="CF28" s="6"/>
    </row>
    <row r="29" spans="1:84" ht="15" customHeight="1">
      <c r="A29" s="64" t="s">
        <v>82</v>
      </c>
      <c r="B29" s="65"/>
      <c r="C29" s="65"/>
      <c r="D29" s="65"/>
      <c r="E29" s="66"/>
      <c r="F29" s="66"/>
      <c r="G29" s="67"/>
      <c r="H29" s="293"/>
      <c r="I29" s="293"/>
      <c r="J29" s="293"/>
      <c r="K29" s="293"/>
      <c r="L29" s="293"/>
      <c r="M29" s="287"/>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9"/>
      <c r="CA29" t="s">
        <v>18</v>
      </c>
      <c r="CB29" s="6">
        <f>CD29*個票18!$AC$10</f>
        <v>0</v>
      </c>
      <c r="CC29" t="s">
        <v>59</v>
      </c>
      <c r="CD29" s="6">
        <v>48</v>
      </c>
      <c r="CE29" s="6" t="s">
        <v>61</v>
      </c>
      <c r="CF29" s="6"/>
    </row>
    <row r="30" spans="1:84" ht="15" customHeight="1">
      <c r="A30" s="64" t="s">
        <v>83</v>
      </c>
      <c r="B30" s="65"/>
      <c r="C30" s="65"/>
      <c r="D30" s="65"/>
      <c r="E30" s="66"/>
      <c r="F30" s="66"/>
      <c r="G30" s="67"/>
      <c r="H30" s="293"/>
      <c r="I30" s="293"/>
      <c r="J30" s="293"/>
      <c r="K30" s="293"/>
      <c r="L30" s="293"/>
      <c r="M30" s="287"/>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9"/>
      <c r="CA30" t="s">
        <v>19</v>
      </c>
      <c r="CB30" s="6">
        <f>CD30*個票18!$AC$10</f>
        <v>0</v>
      </c>
      <c r="CC30" t="s">
        <v>59</v>
      </c>
      <c r="CD30" s="6">
        <v>43</v>
      </c>
      <c r="CE30" s="6" t="s">
        <v>61</v>
      </c>
      <c r="CF30" s="6"/>
    </row>
    <row r="31" spans="1:84" ht="15" customHeight="1">
      <c r="A31" s="64" t="s">
        <v>84</v>
      </c>
      <c r="B31" s="65"/>
      <c r="C31" s="65"/>
      <c r="D31" s="65"/>
      <c r="E31" s="66"/>
      <c r="F31" s="66"/>
      <c r="G31" s="67"/>
      <c r="H31" s="293"/>
      <c r="I31" s="293"/>
      <c r="J31" s="293"/>
      <c r="K31" s="293"/>
      <c r="L31" s="293"/>
      <c r="M31" s="287"/>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9"/>
      <c r="CA31" t="s">
        <v>20</v>
      </c>
      <c r="CB31" s="6">
        <f>CD31*個票18!$AC$10</f>
        <v>0</v>
      </c>
      <c r="CC31" t="s">
        <v>59</v>
      </c>
      <c r="CD31" s="6">
        <v>36</v>
      </c>
      <c r="CE31" s="6" t="s">
        <v>61</v>
      </c>
      <c r="CF31" s="6"/>
    </row>
    <row r="32" spans="1:84" ht="15" customHeight="1">
      <c r="A32" s="64" t="s">
        <v>85</v>
      </c>
      <c r="B32" s="65"/>
      <c r="C32" s="65"/>
      <c r="D32" s="65"/>
      <c r="E32" s="66"/>
      <c r="F32" s="66"/>
      <c r="G32" s="67"/>
      <c r="H32" s="293"/>
      <c r="I32" s="293"/>
      <c r="J32" s="293"/>
      <c r="K32" s="293"/>
      <c r="L32" s="293"/>
      <c r="M32" s="287"/>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9"/>
      <c r="CA32" t="s">
        <v>31</v>
      </c>
      <c r="CB32" s="6">
        <f>CD32*個票18!$AC$10</f>
        <v>0</v>
      </c>
      <c r="CC32" t="s">
        <v>59</v>
      </c>
      <c r="CD32" s="6">
        <v>37</v>
      </c>
      <c r="CE32" s="6" t="s">
        <v>61</v>
      </c>
      <c r="CF32" s="6"/>
    </row>
    <row r="33" spans="1:84" ht="15" customHeight="1">
      <c r="A33" s="64" t="s">
        <v>86</v>
      </c>
      <c r="B33" s="65"/>
      <c r="C33" s="65"/>
      <c r="D33" s="65"/>
      <c r="E33" s="66"/>
      <c r="F33" s="66"/>
      <c r="G33" s="67"/>
      <c r="H33" s="293"/>
      <c r="I33" s="293"/>
      <c r="J33" s="293"/>
      <c r="K33" s="293"/>
      <c r="L33" s="293"/>
      <c r="M33" s="287"/>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9"/>
      <c r="AV33" s="4"/>
      <c r="CA33" t="s">
        <v>32</v>
      </c>
      <c r="CB33" s="6">
        <f>CD33*個票18!$AC$10</f>
        <v>0</v>
      </c>
      <c r="CC33" t="s">
        <v>59</v>
      </c>
      <c r="CD33" s="6">
        <v>35</v>
      </c>
      <c r="CE33" s="6" t="s">
        <v>61</v>
      </c>
      <c r="CF33" s="6"/>
    </row>
    <row r="34" spans="1:84" ht="15" customHeight="1">
      <c r="A34" s="64" t="s">
        <v>87</v>
      </c>
      <c r="B34" s="65"/>
      <c r="C34" s="65"/>
      <c r="D34" s="65"/>
      <c r="E34" s="66"/>
      <c r="F34" s="66"/>
      <c r="G34" s="67"/>
      <c r="H34" s="293"/>
      <c r="I34" s="293"/>
      <c r="J34" s="293"/>
      <c r="K34" s="293"/>
      <c r="L34" s="293"/>
      <c r="M34" s="287"/>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9"/>
      <c r="CA34" t="s">
        <v>33</v>
      </c>
      <c r="CB34" s="6">
        <f>CD34*個票18!$AC$10</f>
        <v>0</v>
      </c>
      <c r="CC34" t="s">
        <v>59</v>
      </c>
      <c r="CD34" s="6">
        <v>37</v>
      </c>
      <c r="CE34" s="6" t="s">
        <v>61</v>
      </c>
      <c r="CF34" s="6"/>
    </row>
    <row r="35" spans="1:84" ht="15" customHeight="1">
      <c r="A35" s="64" t="s">
        <v>88</v>
      </c>
      <c r="B35" s="68"/>
      <c r="C35" s="68"/>
      <c r="D35" s="68"/>
      <c r="E35" s="68"/>
      <c r="F35" s="68"/>
      <c r="G35" s="69"/>
      <c r="H35" s="293"/>
      <c r="I35" s="293"/>
      <c r="J35" s="293"/>
      <c r="K35" s="293"/>
      <c r="L35" s="293"/>
      <c r="M35" s="287"/>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9"/>
      <c r="CA35" t="s">
        <v>34</v>
      </c>
      <c r="CB35" s="6">
        <f>CD35*個票18!$AC$10</f>
        <v>0</v>
      </c>
      <c r="CC35" t="s">
        <v>59</v>
      </c>
      <c r="CD35" s="6">
        <v>35</v>
      </c>
      <c r="CE35" s="6" t="s">
        <v>61</v>
      </c>
      <c r="CF35" s="6"/>
    </row>
    <row r="36" spans="1:84" ht="15" customHeight="1">
      <c r="A36" s="70" t="s">
        <v>89</v>
      </c>
      <c r="B36" s="71"/>
      <c r="C36" s="71"/>
      <c r="D36" s="71"/>
      <c r="E36" s="72"/>
      <c r="F36" s="72"/>
      <c r="G36" s="73"/>
      <c r="H36" s="280"/>
      <c r="I36" s="280"/>
      <c r="J36" s="280"/>
      <c r="K36" s="280"/>
      <c r="L36" s="280"/>
      <c r="M36" s="290"/>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2"/>
      <c r="CA36" t="s">
        <v>35</v>
      </c>
      <c r="CB36" s="6">
        <f>CD36*個票18!$AC$10</f>
        <v>0</v>
      </c>
      <c r="CC36" t="s">
        <v>59</v>
      </c>
      <c r="CD36" s="6">
        <v>37</v>
      </c>
      <c r="CE36" s="6" t="s">
        <v>61</v>
      </c>
      <c r="CF36" s="6"/>
    </row>
    <row r="37" spans="1:84" ht="15" customHeight="1">
      <c r="A37" s="74" t="s">
        <v>46</v>
      </c>
      <c r="B37" s="75"/>
      <c r="C37" s="75"/>
      <c r="D37" s="75"/>
      <c r="E37" s="75"/>
      <c r="F37" s="75"/>
      <c r="G37" s="76"/>
      <c r="H37" s="275">
        <f>SUM(H28:L36)</f>
        <v>0</v>
      </c>
      <c r="I37" s="275"/>
      <c r="J37" s="275"/>
      <c r="K37" s="275"/>
      <c r="L37" s="276"/>
      <c r="M37" s="277"/>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9"/>
      <c r="CA37" t="s">
        <v>36</v>
      </c>
      <c r="CB37" s="6">
        <f>CD37*個票18!$AC$10</f>
        <v>0</v>
      </c>
      <c r="CC37" t="s">
        <v>59</v>
      </c>
      <c r="CD37" s="6">
        <v>35</v>
      </c>
      <c r="CE37" s="6" t="s">
        <v>61</v>
      </c>
      <c r="CF37" s="6"/>
    </row>
    <row r="38" spans="1:84" ht="6" customHeight="1" thickBot="1">
      <c r="A38" s="77"/>
      <c r="B38" s="77"/>
      <c r="C38" s="77"/>
      <c r="D38" s="77"/>
      <c r="E38" s="78"/>
      <c r="F38" s="78"/>
      <c r="G38" s="78"/>
      <c r="H38" s="78"/>
      <c r="I38" s="78"/>
      <c r="J38" s="79"/>
      <c r="K38" s="79"/>
      <c r="L38" s="79"/>
      <c r="M38" s="79"/>
      <c r="N38" s="79"/>
      <c r="O38" s="80"/>
      <c r="P38" s="80"/>
      <c r="Q38" s="80"/>
      <c r="R38" s="80"/>
      <c r="S38" s="80"/>
      <c r="T38" s="80"/>
      <c r="U38" s="80"/>
      <c r="V38" s="80"/>
      <c r="W38" s="80"/>
      <c r="X38" s="80"/>
      <c r="Y38" s="80"/>
      <c r="Z38" s="80"/>
      <c r="AA38" s="80"/>
      <c r="AB38" s="80"/>
      <c r="AC38" s="80"/>
      <c r="AD38" s="80"/>
      <c r="AE38" s="80"/>
      <c r="AF38" s="80"/>
      <c r="AG38" s="80"/>
      <c r="AH38" s="88"/>
      <c r="AI38" s="80"/>
      <c r="AJ38" s="80"/>
      <c r="AK38" s="80"/>
      <c r="AL38" s="80"/>
      <c r="AM38" s="80"/>
      <c r="CA38" t="s">
        <v>37</v>
      </c>
      <c r="CB38" s="6">
        <f>CD38*個票18!$AC$10</f>
        <v>0</v>
      </c>
      <c r="CC38" t="s">
        <v>59</v>
      </c>
      <c r="CD38" s="6">
        <v>37</v>
      </c>
      <c r="CE38" s="6" t="s">
        <v>61</v>
      </c>
      <c r="CF38" s="6"/>
    </row>
    <row r="39" spans="1:84" s="4" customFormat="1" ht="19.5" customHeight="1" thickBot="1">
      <c r="A39" s="55" t="s">
        <v>66</v>
      </c>
      <c r="B39" s="53"/>
      <c r="C39" s="53"/>
      <c r="D39" s="53"/>
      <c r="E39" s="53"/>
      <c r="F39" s="53"/>
      <c r="G39" s="53"/>
      <c r="H39" s="53"/>
      <c r="I39" s="50"/>
      <c r="J39" s="54"/>
      <c r="K39" s="49"/>
      <c r="L39" s="51"/>
      <c r="M39" s="51"/>
      <c r="N39" s="51"/>
      <c r="O39" s="51"/>
      <c r="P39" s="51"/>
      <c r="Q39" s="51"/>
      <c r="R39" s="51"/>
      <c r="S39" s="51"/>
      <c r="T39" s="51"/>
      <c r="U39" s="51"/>
      <c r="V39" s="51"/>
      <c r="W39" s="51"/>
      <c r="X39" s="51"/>
      <c r="Y39" s="51"/>
      <c r="Z39" s="51"/>
      <c r="AA39" s="51"/>
      <c r="AB39" s="51"/>
      <c r="AC39" s="51"/>
      <c r="AD39" s="51"/>
      <c r="AE39" s="261" t="s">
        <v>157</v>
      </c>
      <c r="AF39" s="262"/>
      <c r="AG39" s="262"/>
      <c r="AH39" s="263"/>
      <c r="AI39" s="329">
        <f>ROUNDDOWN(IFERROR(IF(H10="居宅介護支援事業所",(X42*AI42+X43*AI43+X44*AI44+X45*AI45)/1000,(X40*AI40+X41*AI41)/1000),""),0)</f>
        <v>0</v>
      </c>
      <c r="AJ39" s="330"/>
      <c r="AK39" s="330"/>
      <c r="AL39" s="320" t="s">
        <v>39</v>
      </c>
      <c r="AM39" s="321"/>
      <c r="CA39" t="s">
        <v>38</v>
      </c>
      <c r="CB39" s="6">
        <f>CD39*個票18!$AC$10</f>
        <v>0</v>
      </c>
      <c r="CC39" t="s">
        <v>59</v>
      </c>
      <c r="CD39" s="6">
        <v>35</v>
      </c>
      <c r="CE39" s="6" t="s">
        <v>61</v>
      </c>
      <c r="CF39" s="6"/>
    </row>
    <row r="40" spans="1:84" s="4" customFormat="1" ht="15.75" customHeight="1">
      <c r="A40" s="304" t="s">
        <v>119</v>
      </c>
      <c r="B40" s="305"/>
      <c r="C40" s="305"/>
      <c r="D40" s="305"/>
      <c r="E40" s="305"/>
      <c r="F40" s="305"/>
      <c r="G40" s="305"/>
      <c r="H40" s="305"/>
      <c r="I40" s="305"/>
      <c r="J40" s="306"/>
      <c r="K40" s="196" t="s">
        <v>114</v>
      </c>
      <c r="L40" s="198"/>
      <c r="M40" s="24"/>
      <c r="N40" s="197"/>
      <c r="O40" s="197"/>
      <c r="P40" s="197"/>
      <c r="Q40" s="28"/>
      <c r="R40" s="197"/>
      <c r="S40" s="197"/>
      <c r="T40" s="197"/>
      <c r="U40" s="197"/>
      <c r="V40" s="197"/>
      <c r="W40" s="27"/>
      <c r="X40" s="303">
        <f>IF($H$10="介護予防・生活支援サービス事業の事業者","",1500)</f>
        <v>1500</v>
      </c>
      <c r="Y40" s="303"/>
      <c r="Z40" s="303"/>
      <c r="AA40" s="300" t="s">
        <v>52</v>
      </c>
      <c r="AB40" s="301"/>
      <c r="AC40" s="295" t="s">
        <v>53</v>
      </c>
      <c r="AD40" s="296"/>
      <c r="AE40" s="296"/>
      <c r="AF40" s="296"/>
      <c r="AG40" s="296"/>
      <c r="AH40" s="297"/>
      <c r="AI40" s="298"/>
      <c r="AJ40" s="299"/>
      <c r="AK40" s="299"/>
      <c r="AL40" s="395" t="s">
        <v>42</v>
      </c>
      <c r="AM40" s="396"/>
      <c r="CA40" t="s">
        <v>103</v>
      </c>
      <c r="CB40"/>
      <c r="CC40"/>
      <c r="CD40"/>
      <c r="CE40"/>
      <c r="CF40"/>
    </row>
    <row r="41" spans="1:84" s="4" customFormat="1" ht="15.75" customHeight="1">
      <c r="A41" s="307"/>
      <c r="B41" s="308"/>
      <c r="C41" s="308"/>
      <c r="D41" s="308"/>
      <c r="E41" s="308"/>
      <c r="F41" s="308"/>
      <c r="G41" s="308"/>
      <c r="H41" s="308"/>
      <c r="I41" s="308"/>
      <c r="J41" s="309"/>
      <c r="K41" s="196" t="s">
        <v>115</v>
      </c>
      <c r="L41" s="198"/>
      <c r="M41" s="24"/>
      <c r="N41" s="197"/>
      <c r="O41" s="197"/>
      <c r="P41" s="197"/>
      <c r="Q41" s="28"/>
      <c r="R41" s="197"/>
      <c r="S41" s="197"/>
      <c r="T41" s="197"/>
      <c r="U41" s="197"/>
      <c r="V41" s="197"/>
      <c r="W41" s="27"/>
      <c r="X41" s="303">
        <f>IF($H$10="介護予防・生活支援サービス事業の事業者","",3000)</f>
        <v>3000</v>
      </c>
      <c r="Y41" s="303"/>
      <c r="Z41" s="303"/>
      <c r="AA41" s="300" t="s">
        <v>52</v>
      </c>
      <c r="AB41" s="301"/>
      <c r="AC41" s="295" t="s">
        <v>53</v>
      </c>
      <c r="AD41" s="296"/>
      <c r="AE41" s="296"/>
      <c r="AF41" s="296"/>
      <c r="AG41" s="296"/>
      <c r="AH41" s="297"/>
      <c r="AI41" s="298"/>
      <c r="AJ41" s="299"/>
      <c r="AK41" s="299"/>
      <c r="AL41" s="326" t="s">
        <v>42</v>
      </c>
      <c r="AM41" s="327"/>
    </row>
    <row r="42" spans="1:84" s="4" customFormat="1" ht="15.75" customHeight="1">
      <c r="A42" s="131"/>
      <c r="B42" s="397" t="s">
        <v>116</v>
      </c>
      <c r="C42" s="398"/>
      <c r="D42" s="398"/>
      <c r="E42" s="398"/>
      <c r="F42" s="398"/>
      <c r="G42" s="398"/>
      <c r="H42" s="398"/>
      <c r="I42" s="398"/>
      <c r="J42" s="399"/>
      <c r="K42" s="200" t="s">
        <v>114</v>
      </c>
      <c r="L42" s="200"/>
      <c r="M42" s="129"/>
      <c r="N42" s="129"/>
      <c r="O42" s="130"/>
      <c r="P42" s="130"/>
      <c r="Q42" s="200"/>
      <c r="R42" s="200"/>
      <c r="S42" s="200"/>
      <c r="T42" s="200"/>
      <c r="U42" s="200"/>
      <c r="V42" s="200"/>
      <c r="W42" s="128"/>
      <c r="X42" s="303">
        <f>IF($H$10="介護予防・生活支援サービス事業の事業者","",1500)</f>
        <v>1500</v>
      </c>
      <c r="Y42" s="303"/>
      <c r="Z42" s="303"/>
      <c r="AA42" s="300" t="s">
        <v>52</v>
      </c>
      <c r="AB42" s="301"/>
      <c r="AC42" s="295" t="s">
        <v>53</v>
      </c>
      <c r="AD42" s="296"/>
      <c r="AE42" s="296"/>
      <c r="AF42" s="296"/>
      <c r="AG42" s="296"/>
      <c r="AH42" s="297"/>
      <c r="AI42" s="298"/>
      <c r="AJ42" s="299"/>
      <c r="AK42" s="299"/>
      <c r="AL42" s="324" t="s">
        <v>42</v>
      </c>
      <c r="AM42" s="325"/>
    </row>
    <row r="43" spans="1:84" s="4" customFormat="1" ht="15.75" customHeight="1">
      <c r="A43" s="126"/>
      <c r="B43" s="400"/>
      <c r="C43" s="401"/>
      <c r="D43" s="401"/>
      <c r="E43" s="401"/>
      <c r="F43" s="401"/>
      <c r="G43" s="401"/>
      <c r="H43" s="401"/>
      <c r="I43" s="401"/>
      <c r="J43" s="402"/>
      <c r="K43" s="26" t="s">
        <v>117</v>
      </c>
      <c r="L43" s="26"/>
      <c r="M43" s="26"/>
      <c r="N43" s="26"/>
      <c r="O43" s="18"/>
      <c r="P43" s="18"/>
      <c r="Q43" s="17"/>
      <c r="R43" s="17"/>
      <c r="S43" s="17"/>
      <c r="T43" s="17"/>
      <c r="U43" s="17"/>
      <c r="V43" s="17"/>
      <c r="W43" s="19"/>
      <c r="X43" s="303">
        <f>IF($H$10="介護予防・生活支援サービス事業の事業者","",4500)</f>
        <v>4500</v>
      </c>
      <c r="Y43" s="303"/>
      <c r="Z43" s="303"/>
      <c r="AA43" s="300" t="s">
        <v>52</v>
      </c>
      <c r="AB43" s="301"/>
      <c r="AC43" s="295" t="s">
        <v>53</v>
      </c>
      <c r="AD43" s="296"/>
      <c r="AE43" s="296"/>
      <c r="AF43" s="296"/>
      <c r="AG43" s="296"/>
      <c r="AH43" s="297"/>
      <c r="AI43" s="298"/>
      <c r="AJ43" s="299"/>
      <c r="AK43" s="299"/>
      <c r="AL43" s="324" t="s">
        <v>42</v>
      </c>
      <c r="AM43" s="325"/>
    </row>
    <row r="44" spans="1:84" s="4" customFormat="1" ht="15.75" customHeight="1">
      <c r="A44" s="126"/>
      <c r="B44" s="400"/>
      <c r="C44" s="401"/>
      <c r="D44" s="401"/>
      <c r="E44" s="401"/>
      <c r="F44" s="401"/>
      <c r="G44" s="401"/>
      <c r="H44" s="401"/>
      <c r="I44" s="401"/>
      <c r="J44" s="402"/>
      <c r="K44" s="25" t="s">
        <v>115</v>
      </c>
      <c r="L44" s="25"/>
      <c r="M44" s="25"/>
      <c r="N44" s="25"/>
      <c r="O44" s="28"/>
      <c r="P44" s="28"/>
      <c r="Q44" s="197"/>
      <c r="R44" s="197"/>
      <c r="S44" s="197"/>
      <c r="T44" s="197"/>
      <c r="U44" s="197"/>
      <c r="V44" s="197"/>
      <c r="W44" s="27"/>
      <c r="X44" s="303">
        <f>IF($H$10="介護予防・生活支援サービス事業の事業者","",3000)</f>
        <v>3000</v>
      </c>
      <c r="Y44" s="303"/>
      <c r="Z44" s="303"/>
      <c r="AA44" s="300" t="s">
        <v>52</v>
      </c>
      <c r="AB44" s="301"/>
      <c r="AC44" s="295" t="s">
        <v>53</v>
      </c>
      <c r="AD44" s="296"/>
      <c r="AE44" s="296"/>
      <c r="AF44" s="296"/>
      <c r="AG44" s="296"/>
      <c r="AH44" s="297"/>
      <c r="AI44" s="298"/>
      <c r="AJ44" s="299"/>
      <c r="AK44" s="299"/>
      <c r="AL44" s="324" t="s">
        <v>42</v>
      </c>
      <c r="AM44" s="325"/>
    </row>
    <row r="45" spans="1:84" s="4" customFormat="1" ht="15.75" customHeight="1">
      <c r="A45" s="127"/>
      <c r="B45" s="403"/>
      <c r="C45" s="404"/>
      <c r="D45" s="404"/>
      <c r="E45" s="404"/>
      <c r="F45" s="404"/>
      <c r="G45" s="404"/>
      <c r="H45" s="404"/>
      <c r="I45" s="404"/>
      <c r="J45" s="405"/>
      <c r="K45" s="25" t="s">
        <v>118</v>
      </c>
      <c r="L45" s="25"/>
      <c r="M45" s="25"/>
      <c r="N45" s="25"/>
      <c r="O45" s="28"/>
      <c r="P45" s="28"/>
      <c r="Q45" s="197"/>
      <c r="R45" s="197"/>
      <c r="S45" s="197"/>
      <c r="T45" s="197"/>
      <c r="U45" s="197"/>
      <c r="V45" s="197"/>
      <c r="W45" s="27"/>
      <c r="X45" s="303">
        <f>IF($H$10="介護予防・生活支援サービス事業の事業者","",6000)</f>
        <v>6000</v>
      </c>
      <c r="Y45" s="303"/>
      <c r="Z45" s="303"/>
      <c r="AA45" s="300" t="s">
        <v>52</v>
      </c>
      <c r="AB45" s="301"/>
      <c r="AC45" s="295" t="s">
        <v>53</v>
      </c>
      <c r="AD45" s="296"/>
      <c r="AE45" s="296"/>
      <c r="AF45" s="296"/>
      <c r="AG45" s="296"/>
      <c r="AH45" s="297"/>
      <c r="AI45" s="298"/>
      <c r="AJ45" s="299"/>
      <c r="AK45" s="299"/>
      <c r="AL45" s="324" t="s">
        <v>42</v>
      </c>
      <c r="AM45" s="325"/>
    </row>
    <row r="46" spans="1:84" s="4" customFormat="1" ht="6" customHeight="1" thickBot="1">
      <c r="A46" s="53"/>
      <c r="B46" s="53"/>
      <c r="C46" s="53"/>
      <c r="D46" s="53"/>
      <c r="E46" s="53"/>
      <c r="F46" s="53"/>
      <c r="G46" s="53"/>
      <c r="H46" s="53"/>
      <c r="I46" s="50"/>
      <c r="J46" s="54"/>
      <c r="K46" s="49"/>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row>
    <row r="47" spans="1:84" s="4" customFormat="1" ht="19.5" customHeight="1" thickBot="1">
      <c r="A47" s="55" t="s">
        <v>67</v>
      </c>
      <c r="B47" s="49"/>
      <c r="C47" s="53"/>
      <c r="D47" s="53"/>
      <c r="E47" s="53"/>
      <c r="F47" s="53"/>
      <c r="G47" s="53"/>
      <c r="H47" s="53"/>
      <c r="I47" s="50"/>
      <c r="J47" s="54"/>
      <c r="K47" s="49"/>
      <c r="L47" s="51"/>
      <c r="M47" s="51"/>
      <c r="N47" s="51"/>
      <c r="O47" s="52"/>
      <c r="P47" s="52"/>
      <c r="Q47" s="52"/>
      <c r="R47" s="52"/>
      <c r="S47" s="52"/>
      <c r="T47" s="81"/>
      <c r="U47" s="81"/>
      <c r="V47" s="81"/>
      <c r="W47" s="81"/>
      <c r="X47" s="264" t="s">
        <v>90</v>
      </c>
      <c r="Y47" s="265"/>
      <c r="Z47" s="265"/>
      <c r="AA47" s="265"/>
      <c r="AB47" s="265"/>
      <c r="AC47" s="266"/>
      <c r="AD47" s="261" t="s">
        <v>156</v>
      </c>
      <c r="AE47" s="262"/>
      <c r="AF47" s="262"/>
      <c r="AG47" s="262"/>
      <c r="AH47" s="263"/>
      <c r="AI47" s="322">
        <f>MIN(X48,ROUNDDOWN(H60/1000,0))</f>
        <v>0</v>
      </c>
      <c r="AJ47" s="323"/>
      <c r="AK47" s="323"/>
      <c r="AL47" s="320" t="s">
        <v>39</v>
      </c>
      <c r="AM47" s="321"/>
    </row>
    <row r="48" spans="1:84" s="4" customFormat="1" ht="13.8" thickBot="1">
      <c r="A48" s="52"/>
      <c r="B48" s="53"/>
      <c r="C48" s="53"/>
      <c r="D48" s="53"/>
      <c r="E48" s="53"/>
      <c r="F48" s="53"/>
      <c r="G48" s="53"/>
      <c r="H48" s="53"/>
      <c r="I48" s="53"/>
      <c r="J48" s="53"/>
      <c r="K48" s="53"/>
      <c r="L48" s="53"/>
      <c r="M48" s="53"/>
      <c r="N48" s="53"/>
      <c r="O48" s="53"/>
      <c r="P48" s="53"/>
      <c r="Q48" s="53"/>
      <c r="R48" s="53"/>
      <c r="S48" s="53"/>
      <c r="T48" s="53"/>
      <c r="U48" s="53"/>
      <c r="V48" s="53"/>
      <c r="W48" s="53"/>
      <c r="X48" s="310" t="str">
        <f>IFERROR(VLOOKUP(H10,個票18!CA5:CE39,5,FALSE),"")</f>
        <v/>
      </c>
      <c r="Y48" s="311"/>
      <c r="Z48" s="311"/>
      <c r="AA48" s="311"/>
      <c r="AB48" s="331" t="s">
        <v>39</v>
      </c>
      <c r="AC48" s="332"/>
      <c r="AD48" s="156"/>
      <c r="AE48" s="157"/>
      <c r="AF48" s="157"/>
      <c r="AG48" s="157"/>
      <c r="AH48" s="158"/>
      <c r="AI48" s="317"/>
      <c r="AJ48" s="317"/>
      <c r="AK48" s="317"/>
      <c r="AL48" s="318"/>
      <c r="AM48" s="319"/>
      <c r="AX48" s="134" t="str">
        <f>IF(X48&gt;=AI49,"○","！（補助上限額を超過しています）")</f>
        <v>○</v>
      </c>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6"/>
    </row>
    <row r="49" spans="1:46" s="4" customFormat="1" ht="13.5" customHeight="1">
      <c r="A49" s="168" t="s">
        <v>92</v>
      </c>
      <c r="B49" s="53"/>
      <c r="C49" s="53"/>
      <c r="D49" s="53"/>
      <c r="E49" s="53"/>
      <c r="F49" s="53"/>
      <c r="G49" s="53"/>
      <c r="H49" s="53"/>
      <c r="I49" s="53"/>
      <c r="J49" s="53"/>
      <c r="K49" s="53"/>
      <c r="L49" s="53"/>
      <c r="M49" s="53"/>
      <c r="N49" s="53"/>
      <c r="O49" s="53"/>
      <c r="P49" s="53"/>
      <c r="Q49" s="53"/>
      <c r="R49" s="53"/>
      <c r="S49" s="53"/>
      <c r="T49" s="53"/>
      <c r="U49" s="53"/>
      <c r="V49" s="53"/>
      <c r="W49" s="53"/>
      <c r="X49" s="312"/>
      <c r="Y49" s="313"/>
      <c r="Z49" s="313"/>
      <c r="AA49" s="313"/>
      <c r="AB49" s="333"/>
      <c r="AC49" s="334"/>
      <c r="AD49" s="159"/>
      <c r="AE49" s="160"/>
      <c r="AF49" s="160"/>
      <c r="AG49" s="160"/>
      <c r="AH49" s="161"/>
      <c r="AI49" s="302">
        <f>SUM(AI47:AK48)</f>
        <v>0</v>
      </c>
      <c r="AJ49" s="302"/>
      <c r="AK49" s="302"/>
      <c r="AL49" s="315"/>
      <c r="AM49" s="316"/>
      <c r="AT49" s="5"/>
    </row>
    <row r="50" spans="1:46" ht="15" customHeight="1">
      <c r="A50" s="281" t="s">
        <v>80</v>
      </c>
      <c r="B50" s="282"/>
      <c r="C50" s="282"/>
      <c r="D50" s="282"/>
      <c r="E50" s="282"/>
      <c r="F50" s="282"/>
      <c r="G50" s="283"/>
      <c r="H50" s="282" t="s">
        <v>158</v>
      </c>
      <c r="I50" s="282"/>
      <c r="J50" s="282"/>
      <c r="K50" s="282"/>
      <c r="L50" s="282"/>
      <c r="M50" s="281" t="s">
        <v>23</v>
      </c>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3"/>
    </row>
    <row r="51" spans="1:46" ht="15" customHeight="1">
      <c r="A51" s="106" t="s">
        <v>81</v>
      </c>
      <c r="B51" s="107"/>
      <c r="C51" s="107"/>
      <c r="D51" s="107"/>
      <c r="E51" s="108"/>
      <c r="F51" s="108"/>
      <c r="G51" s="109"/>
      <c r="H51" s="294"/>
      <c r="I51" s="294"/>
      <c r="J51" s="294"/>
      <c r="K51" s="294"/>
      <c r="L51" s="294"/>
      <c r="M51" s="284"/>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6"/>
    </row>
    <row r="52" spans="1:46" ht="15" customHeight="1">
      <c r="A52" s="64" t="s">
        <v>82</v>
      </c>
      <c r="B52" s="65"/>
      <c r="C52" s="65"/>
      <c r="D52" s="65"/>
      <c r="E52" s="66"/>
      <c r="F52" s="66"/>
      <c r="G52" s="67"/>
      <c r="H52" s="293"/>
      <c r="I52" s="293"/>
      <c r="J52" s="293"/>
      <c r="K52" s="293"/>
      <c r="L52" s="293"/>
      <c r="M52" s="287"/>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9"/>
    </row>
    <row r="53" spans="1:46" ht="15" customHeight="1">
      <c r="A53" s="64" t="s">
        <v>83</v>
      </c>
      <c r="B53" s="65"/>
      <c r="C53" s="65"/>
      <c r="D53" s="65"/>
      <c r="E53" s="66"/>
      <c r="F53" s="66"/>
      <c r="G53" s="67"/>
      <c r="H53" s="293"/>
      <c r="I53" s="293"/>
      <c r="J53" s="293"/>
      <c r="K53" s="293"/>
      <c r="L53" s="293"/>
      <c r="M53" s="287"/>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9"/>
    </row>
    <row r="54" spans="1:46" ht="15" customHeight="1">
      <c r="A54" s="64" t="s">
        <v>84</v>
      </c>
      <c r="B54" s="65"/>
      <c r="C54" s="65"/>
      <c r="D54" s="65"/>
      <c r="E54" s="66"/>
      <c r="F54" s="66"/>
      <c r="G54" s="67"/>
      <c r="H54" s="293"/>
      <c r="I54" s="293"/>
      <c r="J54" s="293"/>
      <c r="K54" s="293"/>
      <c r="L54" s="293"/>
      <c r="M54" s="287"/>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9"/>
    </row>
    <row r="55" spans="1:46" ht="15" customHeight="1">
      <c r="A55" s="64" t="s">
        <v>85</v>
      </c>
      <c r="B55" s="65"/>
      <c r="C55" s="65"/>
      <c r="D55" s="65"/>
      <c r="E55" s="66"/>
      <c r="F55" s="66"/>
      <c r="G55" s="67"/>
      <c r="H55" s="293"/>
      <c r="I55" s="293"/>
      <c r="J55" s="293"/>
      <c r="K55" s="293"/>
      <c r="L55" s="293"/>
      <c r="M55" s="287"/>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9"/>
    </row>
    <row r="56" spans="1:46" ht="15" customHeight="1">
      <c r="A56" s="64" t="s">
        <v>86</v>
      </c>
      <c r="B56" s="65"/>
      <c r="C56" s="65"/>
      <c r="D56" s="65"/>
      <c r="E56" s="66"/>
      <c r="F56" s="66"/>
      <c r="G56" s="67"/>
      <c r="H56" s="293"/>
      <c r="I56" s="293"/>
      <c r="J56" s="293"/>
      <c r="K56" s="293"/>
      <c r="L56" s="293"/>
      <c r="M56" s="287"/>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9"/>
    </row>
    <row r="57" spans="1:46" ht="15" customHeight="1">
      <c r="A57" s="64" t="s">
        <v>87</v>
      </c>
      <c r="B57" s="65"/>
      <c r="C57" s="65"/>
      <c r="D57" s="65"/>
      <c r="E57" s="66"/>
      <c r="F57" s="66"/>
      <c r="G57" s="67"/>
      <c r="H57" s="293"/>
      <c r="I57" s="293"/>
      <c r="J57" s="293"/>
      <c r="K57" s="293"/>
      <c r="L57" s="293"/>
      <c r="M57" s="287"/>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9"/>
    </row>
    <row r="58" spans="1:46" ht="15" customHeight="1">
      <c r="A58" s="64" t="s">
        <v>88</v>
      </c>
      <c r="B58" s="68"/>
      <c r="C58" s="68"/>
      <c r="D58" s="68"/>
      <c r="E58" s="68"/>
      <c r="F58" s="68"/>
      <c r="G58" s="69"/>
      <c r="H58" s="293"/>
      <c r="I58" s="293"/>
      <c r="J58" s="293"/>
      <c r="K58" s="293"/>
      <c r="L58" s="293"/>
      <c r="M58" s="287"/>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9"/>
    </row>
    <row r="59" spans="1:46" ht="15" customHeight="1">
      <c r="A59" s="70" t="s">
        <v>89</v>
      </c>
      <c r="B59" s="71"/>
      <c r="C59" s="71"/>
      <c r="D59" s="71"/>
      <c r="E59" s="72"/>
      <c r="F59" s="72"/>
      <c r="G59" s="73"/>
      <c r="H59" s="280"/>
      <c r="I59" s="280"/>
      <c r="J59" s="280"/>
      <c r="K59" s="280"/>
      <c r="L59" s="280"/>
      <c r="M59" s="290"/>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291"/>
      <c r="AL59" s="291"/>
      <c r="AM59" s="292"/>
    </row>
    <row r="60" spans="1:46" ht="15" customHeight="1">
      <c r="A60" s="74" t="s">
        <v>46</v>
      </c>
      <c r="B60" s="82"/>
      <c r="C60" s="82"/>
      <c r="D60" s="82"/>
      <c r="E60" s="75"/>
      <c r="F60" s="75"/>
      <c r="G60" s="76"/>
      <c r="H60" s="275">
        <f>SUM(H51:L59)</f>
        <v>0</v>
      </c>
      <c r="I60" s="275"/>
      <c r="J60" s="275"/>
      <c r="K60" s="275"/>
      <c r="L60" s="276"/>
      <c r="M60" s="277"/>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9"/>
    </row>
    <row r="61" spans="1:46" ht="4.5" customHeight="1">
      <c r="A61" s="77"/>
      <c r="B61" s="77"/>
      <c r="C61" s="77"/>
      <c r="D61" s="77"/>
      <c r="E61" s="83"/>
      <c r="F61" s="83"/>
      <c r="G61" s="83"/>
      <c r="H61" s="83"/>
      <c r="I61" s="83"/>
      <c r="J61" s="85"/>
      <c r="K61" s="85"/>
      <c r="L61" s="85"/>
      <c r="M61" s="85"/>
      <c r="N61" s="85"/>
      <c r="O61" s="83"/>
      <c r="P61" s="83"/>
      <c r="Q61" s="83"/>
      <c r="R61" s="83"/>
      <c r="S61" s="83"/>
      <c r="T61" s="83"/>
      <c r="U61" s="83"/>
      <c r="V61" s="83"/>
      <c r="W61" s="83"/>
      <c r="X61" s="83"/>
      <c r="Y61" s="86"/>
      <c r="Z61" s="86"/>
      <c r="AA61" s="86"/>
      <c r="AB61" s="86"/>
      <c r="AC61" s="86"/>
      <c r="AD61" s="86"/>
      <c r="AE61" s="83"/>
      <c r="AF61" s="83"/>
      <c r="AG61" s="83"/>
      <c r="AH61" s="83"/>
      <c r="AI61" s="83"/>
      <c r="AJ61" s="83"/>
      <c r="AK61" s="83"/>
      <c r="AL61" s="83"/>
      <c r="AM61" s="83"/>
    </row>
    <row r="62" spans="1:46">
      <c r="A62" s="36" t="s">
        <v>159</v>
      </c>
      <c r="B62" s="84"/>
      <c r="C62" s="84"/>
      <c r="D62" s="84"/>
      <c r="E62" s="84"/>
      <c r="F62" s="84"/>
      <c r="G62" s="84"/>
      <c r="H62" s="84"/>
      <c r="I62" s="84"/>
      <c r="J62" s="84"/>
      <c r="K62" s="84"/>
      <c r="L62" s="84"/>
      <c r="M62" s="84"/>
      <c r="N62" s="84"/>
      <c r="O62" s="84"/>
      <c r="P62" s="84"/>
      <c r="Q62" s="84"/>
      <c r="R62" s="84"/>
      <c r="S62" s="84"/>
      <c r="T62" s="84"/>
      <c r="U62" s="84"/>
      <c r="V62" s="84"/>
      <c r="W62" s="84"/>
      <c r="X62" s="84"/>
      <c r="Y62" s="61"/>
      <c r="Z62" s="61"/>
      <c r="AA62" s="61"/>
      <c r="AB62" s="61"/>
      <c r="AC62" s="61"/>
      <c r="AD62" s="61"/>
      <c r="AE62" s="84"/>
      <c r="AF62" s="84"/>
      <c r="AG62" s="84"/>
      <c r="AH62" s="84"/>
      <c r="AI62" s="84"/>
      <c r="AJ62" s="84"/>
      <c r="AK62" s="84"/>
      <c r="AL62" s="84"/>
      <c r="AM62" s="84"/>
    </row>
  </sheetData>
  <sheetProtection algorithmName="SHA-512" hashValue="1z9KHygrAx3aw+Z7ceUKiX9xlDvP2Zb16pbDluia9bNXLh7ev76GxhpwWXz//BPHvdts0C+q8boKnmSTgvB0Og==" saltValue="BF0frn7MAVv64w2Z3eCd1A==" spinCount="100000" sheet="1" formatCells="0" formatColumns="0" formatRows="0" insertColumns="0" insertRows="0" autoFilter="0"/>
  <mergeCells count="145">
    <mergeCell ref="A3:AM3"/>
    <mergeCell ref="A5:AM5"/>
    <mergeCell ref="A7:G7"/>
    <mergeCell ref="H7:N7"/>
    <mergeCell ref="O7:S7"/>
    <mergeCell ref="T7:AM7"/>
    <mergeCell ref="AH8:AM8"/>
    <mergeCell ref="D9:G9"/>
    <mergeCell ref="H9:K9"/>
    <mergeCell ref="L9:Y9"/>
    <mergeCell ref="AC9:AG9"/>
    <mergeCell ref="AH9:AM9"/>
    <mergeCell ref="A8:C9"/>
    <mergeCell ref="D8:G8"/>
    <mergeCell ref="H8:K8"/>
    <mergeCell ref="L8:Y8"/>
    <mergeCell ref="Z8:AB9"/>
    <mergeCell ref="AC8:AG8"/>
    <mergeCell ref="AE10:AF10"/>
    <mergeCell ref="AG10:AI10"/>
    <mergeCell ref="AJ10:AK10"/>
    <mergeCell ref="AL10:AM10"/>
    <mergeCell ref="AP10:AU10"/>
    <mergeCell ref="A11:H12"/>
    <mergeCell ref="A10:G10"/>
    <mergeCell ref="H10:Q10"/>
    <mergeCell ref="R10:W10"/>
    <mergeCell ref="X10:Y10"/>
    <mergeCell ref="Z10:AB10"/>
    <mergeCell ref="AC10:AD10"/>
    <mergeCell ref="AE21:AH21"/>
    <mergeCell ref="AI21:AK21"/>
    <mergeCell ref="AL21:AM21"/>
    <mergeCell ref="H22:L22"/>
    <mergeCell ref="M22:O22"/>
    <mergeCell ref="Q22:U22"/>
    <mergeCell ref="V22:X22"/>
    <mergeCell ref="AE22:AG22"/>
    <mergeCell ref="A14:AM14"/>
    <mergeCell ref="X16:Z16"/>
    <mergeCell ref="AA16:AM16"/>
    <mergeCell ref="X17:Z17"/>
    <mergeCell ref="AA17:AM17"/>
    <mergeCell ref="A19:AM19"/>
    <mergeCell ref="A27:G27"/>
    <mergeCell ref="H27:L27"/>
    <mergeCell ref="M27:AM27"/>
    <mergeCell ref="H28:L28"/>
    <mergeCell ref="M28:AM28"/>
    <mergeCell ref="H29:L29"/>
    <mergeCell ref="M29:AM29"/>
    <mergeCell ref="X24:AC24"/>
    <mergeCell ref="AD24:AH24"/>
    <mergeCell ref="AI24:AK24"/>
    <mergeCell ref="AL24:AM24"/>
    <mergeCell ref="X25:AA26"/>
    <mergeCell ref="AB25:AC26"/>
    <mergeCell ref="AI25:AK25"/>
    <mergeCell ref="AL25:AM25"/>
    <mergeCell ref="AI26:AK26"/>
    <mergeCell ref="AL26:AM26"/>
    <mergeCell ref="H33:L33"/>
    <mergeCell ref="M33:AM33"/>
    <mergeCell ref="H34:L34"/>
    <mergeCell ref="M34:AM34"/>
    <mergeCell ref="H35:L35"/>
    <mergeCell ref="M35:AM35"/>
    <mergeCell ref="H30:L30"/>
    <mergeCell ref="M30:AM30"/>
    <mergeCell ref="H31:L31"/>
    <mergeCell ref="M31:AM31"/>
    <mergeCell ref="H32:L32"/>
    <mergeCell ref="M32:AM32"/>
    <mergeCell ref="AA41:AB41"/>
    <mergeCell ref="AC41:AH41"/>
    <mergeCell ref="AI41:AK41"/>
    <mergeCell ref="H36:L36"/>
    <mergeCell ref="M36:AM36"/>
    <mergeCell ref="H37:L37"/>
    <mergeCell ref="M37:AM37"/>
    <mergeCell ref="AE39:AH39"/>
    <mergeCell ref="AI39:AK39"/>
    <mergeCell ref="AL39:AM39"/>
    <mergeCell ref="AI43:AK43"/>
    <mergeCell ref="AL43:AM43"/>
    <mergeCell ref="X44:Z44"/>
    <mergeCell ref="AA44:AB44"/>
    <mergeCell ref="AC44:AH44"/>
    <mergeCell ref="AI44:AK44"/>
    <mergeCell ref="AL44:AM44"/>
    <mergeCell ref="AL41:AM41"/>
    <mergeCell ref="B42:J45"/>
    <mergeCell ref="X42:Z42"/>
    <mergeCell ref="AA42:AB42"/>
    <mergeCell ref="AC42:AH42"/>
    <mergeCell ref="AI42:AK42"/>
    <mergeCell ref="AL42:AM42"/>
    <mergeCell ref="X43:Z43"/>
    <mergeCell ref="AA43:AB43"/>
    <mergeCell ref="AC43:AH43"/>
    <mergeCell ref="A40:J41"/>
    <mergeCell ref="X40:Z40"/>
    <mergeCell ref="AA40:AB40"/>
    <mergeCell ref="AC40:AH40"/>
    <mergeCell ref="AI40:AK40"/>
    <mergeCell ref="AL40:AM40"/>
    <mergeCell ref="X41:Z41"/>
    <mergeCell ref="X48:AA49"/>
    <mergeCell ref="AB48:AC49"/>
    <mergeCell ref="AI48:AK48"/>
    <mergeCell ref="AL48:AM48"/>
    <mergeCell ref="AI49:AK49"/>
    <mergeCell ref="AL49:AM49"/>
    <mergeCell ref="X45:Z45"/>
    <mergeCell ref="AA45:AB45"/>
    <mergeCell ref="AC45:AH45"/>
    <mergeCell ref="AI45:AK45"/>
    <mergeCell ref="AL45:AM45"/>
    <mergeCell ref="X47:AC47"/>
    <mergeCell ref="AD47:AH47"/>
    <mergeCell ref="AI47:AK47"/>
    <mergeCell ref="AL47:AM47"/>
    <mergeCell ref="H53:L53"/>
    <mergeCell ref="M53:AM53"/>
    <mergeCell ref="H54:L54"/>
    <mergeCell ref="M54:AM54"/>
    <mergeCell ref="H55:L55"/>
    <mergeCell ref="M55:AM55"/>
    <mergeCell ref="A50:G50"/>
    <mergeCell ref="H50:L50"/>
    <mergeCell ref="M50:AM50"/>
    <mergeCell ref="H51:L51"/>
    <mergeCell ref="M51:AM51"/>
    <mergeCell ref="H52:L52"/>
    <mergeCell ref="M52:AM52"/>
    <mergeCell ref="H59:L59"/>
    <mergeCell ref="M59:AM59"/>
    <mergeCell ref="H60:L60"/>
    <mergeCell ref="M60:AM60"/>
    <mergeCell ref="H56:L56"/>
    <mergeCell ref="M56:AM56"/>
    <mergeCell ref="H57:L57"/>
    <mergeCell ref="M57:AM57"/>
    <mergeCell ref="H58:L58"/>
    <mergeCell ref="M58:AM58"/>
  </mergeCells>
  <phoneticPr fontId="4"/>
  <dataValidations count="3">
    <dataValidation type="list" allowBlank="1" showInputMessage="1" showErrorMessage="1" sqref="H10">
      <formula1>$CA$5:$CA$40</formula1>
    </dataValidation>
    <dataValidation type="list" allowBlank="1" showInputMessage="1" showErrorMessage="1" sqref="X16:Z17">
      <formula1>"○"</formula1>
    </dataValidation>
    <dataValidation imeMode="halfAlpha" allowBlank="1" showInputMessage="1" showErrorMessage="1" sqref="S24:V26 J24:N26 H7:N7 D9:G9 AC9:AG9 X10:Y1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497" r:id="rId4" name="Check Box 1">
              <controlPr defaultSize="0" autoFill="0" autoLine="0" autoPict="0">
                <anchor moveWithCells="1">
                  <from>
                    <xdr:col>7</xdr:col>
                    <xdr:colOff>175260</xdr:colOff>
                    <xdr:row>9</xdr:row>
                    <xdr:rowOff>251460</xdr:rowOff>
                  </from>
                  <to>
                    <xdr:col>9</xdr:col>
                    <xdr:colOff>22860</xdr:colOff>
                    <xdr:row>11</xdr:row>
                    <xdr:rowOff>22860</xdr:rowOff>
                  </to>
                </anchor>
              </controlPr>
            </control>
          </mc:Choice>
        </mc:AlternateContent>
        <mc:AlternateContent xmlns:mc="http://schemas.openxmlformats.org/markup-compatibility/2006">
          <mc:Choice Requires="x14">
            <control shapeId="106498" r:id="rId5" name="Check Box 2">
              <controlPr defaultSize="0" autoFill="0" autoLine="0" autoPict="0">
                <anchor moveWithCells="1">
                  <from>
                    <xdr:col>23</xdr:col>
                    <xdr:colOff>121920</xdr:colOff>
                    <xdr:row>9</xdr:row>
                    <xdr:rowOff>251460</xdr:rowOff>
                  </from>
                  <to>
                    <xdr:col>25</xdr:col>
                    <xdr:colOff>7620</xdr:colOff>
                    <xdr:row>11</xdr:row>
                    <xdr:rowOff>22860</xdr:rowOff>
                  </to>
                </anchor>
              </controlPr>
            </control>
          </mc:Choice>
        </mc:AlternateContent>
        <mc:AlternateContent xmlns:mc="http://schemas.openxmlformats.org/markup-compatibility/2006">
          <mc:Choice Requires="x14">
            <control shapeId="106499" r:id="rId6" name="Check Box 3">
              <controlPr defaultSize="0" autoFill="0" autoLine="0" autoPict="0">
                <anchor moveWithCells="1">
                  <from>
                    <xdr:col>7</xdr:col>
                    <xdr:colOff>175260</xdr:colOff>
                    <xdr:row>10</xdr:row>
                    <xdr:rowOff>220980</xdr:rowOff>
                  </from>
                  <to>
                    <xdr:col>9</xdr:col>
                    <xdr:colOff>22860</xdr:colOff>
                    <xdr:row>12</xdr:row>
                    <xdr:rowOff>22860</xdr:rowOff>
                  </to>
                </anchor>
              </controlPr>
            </control>
          </mc:Choice>
        </mc:AlternateContent>
        <mc:AlternateContent xmlns:mc="http://schemas.openxmlformats.org/markup-compatibility/2006">
          <mc:Choice Requires="x14">
            <control shapeId="106500" r:id="rId7" name="Check Box 4">
              <controlPr defaultSize="0" autoFill="0" autoLine="0" autoPict="0">
                <anchor moveWithCells="1">
                  <from>
                    <xdr:col>23</xdr:col>
                    <xdr:colOff>121920</xdr:colOff>
                    <xdr:row>10</xdr:row>
                    <xdr:rowOff>220980</xdr:rowOff>
                  </from>
                  <to>
                    <xdr:col>25</xdr:col>
                    <xdr:colOff>7620</xdr:colOff>
                    <xdr:row>12</xdr:row>
                    <xdr:rowOff>7620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62"/>
  <sheetViews>
    <sheetView showGridLines="0" showZeros="0" view="pageBreakPreview" zoomScale="130" zoomScaleNormal="160" zoomScaleSheetLayoutView="130" workbookViewId="0">
      <selection activeCell="CG35" sqref="CG35"/>
    </sheetView>
  </sheetViews>
  <sheetFormatPr defaultColWidth="2.21875" defaultRowHeight="13.2"/>
  <cols>
    <col min="1" max="1" width="2.21875" style="3" customWidth="1"/>
    <col min="2" max="7" width="2.21875" style="3"/>
    <col min="8" max="19" width="2.44140625" style="3" bestFit="1" customWidth="1"/>
    <col min="20" max="40" width="2.21875" style="3"/>
    <col min="41" max="47" width="2.21875" style="3" hidden="1" customWidth="1"/>
    <col min="48" max="49" width="2.21875" style="3"/>
    <col min="50" max="72" width="0" style="3" hidden="1" customWidth="1"/>
    <col min="73" max="78" width="2.21875" style="3"/>
    <col min="79" max="79" width="49.109375" style="3" hidden="1" customWidth="1"/>
    <col min="80" max="84" width="8.109375" style="3" hidden="1" customWidth="1"/>
    <col min="85" max="87" width="8.109375" style="3" customWidth="1"/>
    <col min="88" max="16384" width="2.21875" style="3"/>
  </cols>
  <sheetData>
    <row r="1" spans="1:84">
      <c r="A1" s="3" t="s">
        <v>160</v>
      </c>
    </row>
    <row r="2" spans="1:84" ht="3" customHeight="1"/>
    <row r="3" spans="1:84">
      <c r="A3" s="365" t="s">
        <v>141</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7"/>
      <c r="CA3" s="14"/>
      <c r="CB3" s="15" t="s">
        <v>60</v>
      </c>
      <c r="CC3" s="14"/>
      <c r="CD3" s="14"/>
      <c r="CE3" s="15" t="s">
        <v>63</v>
      </c>
      <c r="CF3" s="14"/>
    </row>
    <row r="4" spans="1:84" ht="4.5"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CA4" s="14"/>
      <c r="CB4" s="15" t="s">
        <v>62</v>
      </c>
      <c r="CC4" s="15"/>
      <c r="CD4" s="15" t="s">
        <v>70</v>
      </c>
      <c r="CE4" s="15" t="s">
        <v>62</v>
      </c>
      <c r="CF4" s="14"/>
    </row>
    <row r="5" spans="1:84">
      <c r="A5" s="356" t="s">
        <v>71</v>
      </c>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8"/>
      <c r="CA5" t="s">
        <v>25</v>
      </c>
      <c r="CB5" s="6">
        <v>892</v>
      </c>
      <c r="CC5" t="s">
        <v>58</v>
      </c>
      <c r="CD5"/>
      <c r="CE5" s="6">
        <v>200</v>
      </c>
      <c r="CF5" t="s">
        <v>58</v>
      </c>
    </row>
    <row r="6" spans="1:84" ht="4.5" customHeight="1">
      <c r="A6" s="199"/>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CA6" t="s">
        <v>26</v>
      </c>
      <c r="CB6" s="6">
        <v>1137</v>
      </c>
      <c r="CC6" t="s">
        <v>58</v>
      </c>
      <c r="CD6"/>
      <c r="CE6" s="6">
        <v>200</v>
      </c>
      <c r="CF6" t="s">
        <v>58</v>
      </c>
    </row>
    <row r="7" spans="1:84" ht="17.25" customHeight="1">
      <c r="A7" s="281" t="s">
        <v>41</v>
      </c>
      <c r="B7" s="282"/>
      <c r="C7" s="282"/>
      <c r="D7" s="282"/>
      <c r="E7" s="282"/>
      <c r="F7" s="282"/>
      <c r="G7" s="283"/>
      <c r="H7" s="375"/>
      <c r="I7" s="376"/>
      <c r="J7" s="376"/>
      <c r="K7" s="376"/>
      <c r="L7" s="376"/>
      <c r="M7" s="376"/>
      <c r="N7" s="377"/>
      <c r="O7" s="281" t="s">
        <v>72</v>
      </c>
      <c r="P7" s="282"/>
      <c r="Q7" s="282"/>
      <c r="R7" s="282"/>
      <c r="S7" s="283"/>
      <c r="T7" s="378"/>
      <c r="U7" s="345"/>
      <c r="V7" s="345"/>
      <c r="W7" s="345"/>
      <c r="X7" s="345"/>
      <c r="Y7" s="345"/>
      <c r="Z7" s="345"/>
      <c r="AA7" s="345"/>
      <c r="AB7" s="345"/>
      <c r="AC7" s="345"/>
      <c r="AD7" s="345"/>
      <c r="AE7" s="345"/>
      <c r="AF7" s="345"/>
      <c r="AG7" s="345"/>
      <c r="AH7" s="345"/>
      <c r="AI7" s="345"/>
      <c r="AJ7" s="345"/>
      <c r="AK7" s="345"/>
      <c r="AL7" s="345"/>
      <c r="AM7" s="379"/>
      <c r="CA7" t="s">
        <v>27</v>
      </c>
      <c r="CB7" s="6">
        <v>1480</v>
      </c>
      <c r="CC7" t="s">
        <v>58</v>
      </c>
      <c r="CD7"/>
      <c r="CE7" s="6">
        <v>200</v>
      </c>
      <c r="CF7" t="s">
        <v>58</v>
      </c>
    </row>
    <row r="8" spans="1:84">
      <c r="A8" s="368" t="s">
        <v>73</v>
      </c>
      <c r="B8" s="369"/>
      <c r="C8" s="370"/>
      <c r="D8" s="281" t="s">
        <v>120</v>
      </c>
      <c r="E8" s="282"/>
      <c r="F8" s="282"/>
      <c r="G8" s="283"/>
      <c r="H8" s="281" t="s">
        <v>74</v>
      </c>
      <c r="I8" s="282"/>
      <c r="J8" s="282"/>
      <c r="K8" s="283"/>
      <c r="L8" s="281" t="s">
        <v>75</v>
      </c>
      <c r="M8" s="282"/>
      <c r="N8" s="282"/>
      <c r="O8" s="282"/>
      <c r="P8" s="282"/>
      <c r="Q8" s="282"/>
      <c r="R8" s="282"/>
      <c r="S8" s="282"/>
      <c r="T8" s="282"/>
      <c r="U8" s="282"/>
      <c r="V8" s="282"/>
      <c r="W8" s="282"/>
      <c r="X8" s="282"/>
      <c r="Y8" s="283"/>
      <c r="Z8" s="368" t="s">
        <v>76</v>
      </c>
      <c r="AA8" s="369"/>
      <c r="AB8" s="370"/>
      <c r="AC8" s="281" t="s">
        <v>3</v>
      </c>
      <c r="AD8" s="282"/>
      <c r="AE8" s="282"/>
      <c r="AF8" s="282"/>
      <c r="AG8" s="282"/>
      <c r="AH8" s="383" t="s">
        <v>78</v>
      </c>
      <c r="AI8" s="350"/>
      <c r="AJ8" s="350"/>
      <c r="AK8" s="350"/>
      <c r="AL8" s="350"/>
      <c r="AM8" s="351"/>
      <c r="AV8" s="4"/>
      <c r="CA8" s="2" t="s">
        <v>40</v>
      </c>
      <c r="CB8" s="6">
        <v>384</v>
      </c>
      <c r="CC8" t="s">
        <v>58</v>
      </c>
      <c r="CD8"/>
      <c r="CE8" s="6">
        <v>200</v>
      </c>
      <c r="CF8" t="s">
        <v>58</v>
      </c>
    </row>
    <row r="9" spans="1:84" ht="17.25" customHeight="1">
      <c r="A9" s="371"/>
      <c r="B9" s="372"/>
      <c r="C9" s="373"/>
      <c r="D9" s="380"/>
      <c r="E9" s="381"/>
      <c r="F9" s="381"/>
      <c r="G9" s="382"/>
      <c r="H9" s="374" t="s">
        <v>142</v>
      </c>
      <c r="I9" s="269"/>
      <c r="J9" s="269"/>
      <c r="K9" s="270"/>
      <c r="L9" s="298"/>
      <c r="M9" s="299"/>
      <c r="N9" s="299"/>
      <c r="O9" s="299"/>
      <c r="P9" s="299"/>
      <c r="Q9" s="299"/>
      <c r="R9" s="299"/>
      <c r="S9" s="299"/>
      <c r="T9" s="299"/>
      <c r="U9" s="299"/>
      <c r="V9" s="299"/>
      <c r="W9" s="299"/>
      <c r="X9" s="299"/>
      <c r="Y9" s="339"/>
      <c r="Z9" s="371"/>
      <c r="AA9" s="372"/>
      <c r="AB9" s="373"/>
      <c r="AC9" s="298"/>
      <c r="AD9" s="299"/>
      <c r="AE9" s="299"/>
      <c r="AF9" s="299"/>
      <c r="AG9" s="339"/>
      <c r="AH9" s="384"/>
      <c r="AI9" s="385"/>
      <c r="AJ9" s="385"/>
      <c r="AK9" s="385"/>
      <c r="AL9" s="385"/>
      <c r="AM9" s="386"/>
      <c r="CA9" t="s">
        <v>4</v>
      </c>
      <c r="CB9" s="6">
        <v>375</v>
      </c>
      <c r="CC9" t="s">
        <v>58</v>
      </c>
      <c r="CD9"/>
      <c r="CE9" s="6">
        <v>200</v>
      </c>
      <c r="CF9" t="s">
        <v>58</v>
      </c>
    </row>
    <row r="10" spans="1:84" s="4" customFormat="1" ht="20.25" customHeight="1">
      <c r="A10" s="335" t="s">
        <v>121</v>
      </c>
      <c r="B10" s="336"/>
      <c r="C10" s="336"/>
      <c r="D10" s="336"/>
      <c r="E10" s="336"/>
      <c r="F10" s="336"/>
      <c r="G10" s="336"/>
      <c r="H10" s="362"/>
      <c r="I10" s="363"/>
      <c r="J10" s="363"/>
      <c r="K10" s="363"/>
      <c r="L10" s="363"/>
      <c r="M10" s="363"/>
      <c r="N10" s="363"/>
      <c r="O10" s="363"/>
      <c r="P10" s="363"/>
      <c r="Q10" s="364"/>
      <c r="R10" s="359" t="s">
        <v>122</v>
      </c>
      <c r="S10" s="360"/>
      <c r="T10" s="360"/>
      <c r="U10" s="360"/>
      <c r="V10" s="360"/>
      <c r="W10" s="361"/>
      <c r="X10" s="337"/>
      <c r="Y10" s="338"/>
      <c r="Z10" s="349" t="s">
        <v>57</v>
      </c>
      <c r="AA10" s="350"/>
      <c r="AB10" s="351"/>
      <c r="AC10" s="345"/>
      <c r="AD10" s="345"/>
      <c r="AE10" s="324" t="s">
        <v>42</v>
      </c>
      <c r="AF10" s="325"/>
      <c r="AG10" s="346" t="s">
        <v>91</v>
      </c>
      <c r="AH10" s="347"/>
      <c r="AI10" s="348"/>
      <c r="AJ10" s="345"/>
      <c r="AK10" s="345"/>
      <c r="AL10" s="324" t="s">
        <v>42</v>
      </c>
      <c r="AM10" s="325"/>
      <c r="AP10" s="340"/>
      <c r="AQ10" s="340"/>
      <c r="AR10" s="340"/>
      <c r="AS10" s="340"/>
      <c r="AT10" s="340"/>
      <c r="AU10" s="340"/>
      <c r="CA10" t="s">
        <v>28</v>
      </c>
      <c r="CB10" s="6">
        <v>939</v>
      </c>
      <c r="CC10" t="s">
        <v>58</v>
      </c>
      <c r="CD10"/>
      <c r="CE10" s="6">
        <v>200</v>
      </c>
      <c r="CF10" t="s">
        <v>58</v>
      </c>
    </row>
    <row r="11" spans="1:84" s="4" customFormat="1" ht="18" customHeight="1">
      <c r="A11" s="352" t="s">
        <v>22</v>
      </c>
      <c r="B11" s="305"/>
      <c r="C11" s="305"/>
      <c r="D11" s="305"/>
      <c r="E11" s="305"/>
      <c r="F11" s="305"/>
      <c r="G11" s="305"/>
      <c r="H11" s="306"/>
      <c r="I11" s="9"/>
      <c r="J11" s="39" t="s">
        <v>50</v>
      </c>
      <c r="K11" s="40"/>
      <c r="L11" s="41"/>
      <c r="M11" s="41"/>
      <c r="N11" s="41"/>
      <c r="O11" s="41"/>
      <c r="P11" s="41"/>
      <c r="Q11" s="41"/>
      <c r="R11" s="41"/>
      <c r="S11" s="41"/>
      <c r="T11" s="41"/>
      <c r="U11" s="41"/>
      <c r="V11" s="41"/>
      <c r="W11" s="41"/>
      <c r="X11" s="41"/>
      <c r="Y11" s="9"/>
      <c r="Z11" s="39" t="s">
        <v>65</v>
      </c>
      <c r="AA11" s="40"/>
      <c r="AB11" s="41"/>
      <c r="AC11" s="41"/>
      <c r="AD11" s="41"/>
      <c r="AE11" s="41"/>
      <c r="AF11" s="41"/>
      <c r="AG11" s="41"/>
      <c r="AH11" s="41"/>
      <c r="AI11" s="41"/>
      <c r="AJ11" s="41"/>
      <c r="AK11" s="41"/>
      <c r="AL11" s="41"/>
      <c r="AM11" s="45"/>
      <c r="CA11" t="s">
        <v>29</v>
      </c>
      <c r="CB11" s="6">
        <v>1181</v>
      </c>
      <c r="CC11" t="s">
        <v>58</v>
      </c>
      <c r="CD11"/>
      <c r="CE11" s="6">
        <v>200</v>
      </c>
      <c r="CF11" t="s">
        <v>58</v>
      </c>
    </row>
    <row r="12" spans="1:84" s="4" customFormat="1" ht="18" customHeight="1">
      <c r="A12" s="353"/>
      <c r="B12" s="308"/>
      <c r="C12" s="308"/>
      <c r="D12" s="308"/>
      <c r="E12" s="308"/>
      <c r="F12" s="308"/>
      <c r="G12" s="308"/>
      <c r="H12" s="309"/>
      <c r="I12" s="13"/>
      <c r="J12" s="42" t="s">
        <v>69</v>
      </c>
      <c r="K12" s="43"/>
      <c r="L12" s="44"/>
      <c r="M12" s="44"/>
      <c r="N12" s="44"/>
      <c r="O12" s="44"/>
      <c r="P12" s="44"/>
      <c r="Q12" s="44"/>
      <c r="R12" s="44"/>
      <c r="S12" s="44"/>
      <c r="T12" s="44"/>
      <c r="U12" s="43"/>
      <c r="V12" s="44"/>
      <c r="W12" s="44"/>
      <c r="X12" s="44"/>
      <c r="Y12" s="8"/>
      <c r="Z12" s="46" t="s">
        <v>68</v>
      </c>
      <c r="AA12" s="43"/>
      <c r="AB12" s="44"/>
      <c r="AC12" s="44"/>
      <c r="AD12" s="44"/>
      <c r="AE12" s="44"/>
      <c r="AF12" s="44"/>
      <c r="AG12" s="44"/>
      <c r="AH12" s="44"/>
      <c r="AI12" s="44"/>
      <c r="AJ12" s="44"/>
      <c r="AK12" s="44"/>
      <c r="AL12" s="44"/>
      <c r="AM12" s="47"/>
      <c r="CA12" t="s">
        <v>30</v>
      </c>
      <c r="CB12" s="6">
        <v>1885</v>
      </c>
      <c r="CC12" t="s">
        <v>58</v>
      </c>
      <c r="CD12"/>
      <c r="CE12" s="6">
        <v>200</v>
      </c>
      <c r="CF12" t="s">
        <v>58</v>
      </c>
    </row>
    <row r="13" spans="1:84" s="4" customFormat="1" ht="6" customHeight="1">
      <c r="A13" s="151"/>
      <c r="B13" s="151"/>
      <c r="C13" s="151"/>
      <c r="D13" s="151"/>
      <c r="E13" s="151"/>
      <c r="F13" s="151"/>
      <c r="G13" s="151"/>
      <c r="H13" s="151"/>
      <c r="I13" s="40"/>
      <c r="J13" s="39"/>
      <c r="K13" s="40"/>
      <c r="L13" s="41"/>
      <c r="M13" s="41"/>
      <c r="N13" s="41"/>
      <c r="O13" s="41"/>
      <c r="P13" s="41"/>
      <c r="Q13" s="41"/>
      <c r="R13" s="41"/>
      <c r="S13" s="41"/>
      <c r="T13" s="41"/>
      <c r="U13" s="40"/>
      <c r="V13" s="41"/>
      <c r="W13" s="41"/>
      <c r="X13" s="41"/>
      <c r="Y13" s="39"/>
      <c r="Z13" s="152"/>
      <c r="AA13" s="40"/>
      <c r="AB13" s="41"/>
      <c r="AC13" s="41"/>
      <c r="AD13" s="41"/>
      <c r="AE13" s="41"/>
      <c r="AF13" s="41"/>
      <c r="AG13" s="41"/>
      <c r="AH13" s="41"/>
      <c r="AI13" s="41"/>
      <c r="AJ13" s="41"/>
      <c r="AK13" s="41"/>
      <c r="AL13" s="41"/>
      <c r="AM13" s="41"/>
      <c r="CA13" t="s">
        <v>24</v>
      </c>
      <c r="CB13" s="6">
        <f>CD13*個票19!$AC$10</f>
        <v>0</v>
      </c>
      <c r="CC13" t="s">
        <v>59</v>
      </c>
      <c r="CD13">
        <v>44</v>
      </c>
      <c r="CE13" s="6">
        <v>200</v>
      </c>
      <c r="CF13" t="s">
        <v>58</v>
      </c>
    </row>
    <row r="14" spans="1:84" s="4" customFormat="1" hidden="1">
      <c r="A14" s="314"/>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4"/>
      <c r="CA14" t="s">
        <v>21</v>
      </c>
      <c r="CB14" s="6">
        <f>CD14*個票19!$AC$10</f>
        <v>0</v>
      </c>
      <c r="CC14" t="s">
        <v>59</v>
      </c>
      <c r="CD14">
        <v>44</v>
      </c>
      <c r="CE14" s="6">
        <v>200</v>
      </c>
      <c r="CF14" t="s">
        <v>58</v>
      </c>
    </row>
    <row r="15" spans="1:84" s="4" customFormat="1" ht="3" hidden="1" customHeight="1">
      <c r="A15" s="53"/>
      <c r="B15" s="53"/>
      <c r="C15" s="53"/>
      <c r="D15" s="53"/>
      <c r="E15" s="53"/>
      <c r="F15" s="53"/>
      <c r="G15" s="53"/>
      <c r="H15" s="53"/>
      <c r="I15" s="50"/>
      <c r="J15" s="54"/>
      <c r="K15" s="49"/>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CA15" t="s">
        <v>5</v>
      </c>
      <c r="CB15" s="6">
        <v>534</v>
      </c>
      <c r="CC15" t="s">
        <v>58</v>
      </c>
      <c r="CD15"/>
      <c r="CE15" s="6">
        <v>200</v>
      </c>
      <c r="CF15" t="s">
        <v>58</v>
      </c>
    </row>
    <row r="16" spans="1:84" s="4" customFormat="1" ht="18" hidden="1" customHeight="1">
      <c r="A16" s="153"/>
      <c r="B16" s="169"/>
      <c r="C16" s="169"/>
      <c r="D16" s="169"/>
      <c r="E16" s="169"/>
      <c r="F16" s="169"/>
      <c r="G16" s="169"/>
      <c r="H16" s="169"/>
      <c r="I16" s="169"/>
      <c r="J16" s="169"/>
      <c r="K16" s="169"/>
      <c r="L16" s="169"/>
      <c r="M16" s="169"/>
      <c r="N16" s="169"/>
      <c r="O16" s="169"/>
      <c r="P16" s="169"/>
      <c r="Q16" s="169"/>
      <c r="R16" s="169"/>
      <c r="S16" s="169"/>
      <c r="T16" s="201"/>
      <c r="U16" s="201"/>
      <c r="V16" s="201"/>
      <c r="W16" s="201"/>
      <c r="X16" s="314"/>
      <c r="Y16" s="314"/>
      <c r="Z16" s="314"/>
      <c r="AA16" s="328"/>
      <c r="AB16" s="328"/>
      <c r="AC16" s="328"/>
      <c r="AD16" s="328"/>
      <c r="AE16" s="328"/>
      <c r="AF16" s="328"/>
      <c r="AG16" s="328"/>
      <c r="AH16" s="328"/>
      <c r="AI16" s="328"/>
      <c r="AJ16" s="328"/>
      <c r="AK16" s="328"/>
      <c r="AL16" s="328"/>
      <c r="AM16" s="328"/>
      <c r="CA16" t="s">
        <v>6</v>
      </c>
      <c r="CB16" s="6">
        <v>564</v>
      </c>
      <c r="CC16" t="s">
        <v>58</v>
      </c>
      <c r="CD16"/>
      <c r="CE16" s="6">
        <v>200</v>
      </c>
      <c r="CF16" t="s">
        <v>58</v>
      </c>
    </row>
    <row r="17" spans="1:84" s="4" customFormat="1" ht="18" hidden="1" customHeight="1">
      <c r="A17" s="153"/>
      <c r="B17" s="169"/>
      <c r="C17" s="169"/>
      <c r="D17" s="169"/>
      <c r="E17" s="169"/>
      <c r="F17" s="169"/>
      <c r="G17" s="169"/>
      <c r="H17" s="169"/>
      <c r="I17" s="169"/>
      <c r="J17" s="169"/>
      <c r="K17" s="169"/>
      <c r="L17" s="169"/>
      <c r="M17" s="169"/>
      <c r="N17" s="169"/>
      <c r="O17" s="169"/>
      <c r="P17" s="169"/>
      <c r="Q17" s="169"/>
      <c r="R17" s="169"/>
      <c r="S17" s="169"/>
      <c r="T17" s="155"/>
      <c r="U17" s="155"/>
      <c r="V17" s="155"/>
      <c r="W17" s="155"/>
      <c r="X17" s="314"/>
      <c r="Y17" s="314"/>
      <c r="Z17" s="314"/>
      <c r="AA17" s="328"/>
      <c r="AB17" s="328"/>
      <c r="AC17" s="328"/>
      <c r="AD17" s="328"/>
      <c r="AE17" s="328"/>
      <c r="AF17" s="328"/>
      <c r="AG17" s="328"/>
      <c r="AH17" s="328"/>
      <c r="AI17" s="328"/>
      <c r="AJ17" s="328"/>
      <c r="AK17" s="328"/>
      <c r="AL17" s="328"/>
      <c r="AM17" s="328"/>
      <c r="CA17" t="s">
        <v>7</v>
      </c>
      <c r="CB17" s="6">
        <v>518</v>
      </c>
      <c r="CC17" t="s">
        <v>58</v>
      </c>
      <c r="CD17"/>
      <c r="CE17" s="6">
        <v>200</v>
      </c>
      <c r="CF17" t="s">
        <v>58</v>
      </c>
    </row>
    <row r="18" spans="1:84" s="4" customFormat="1" ht="6" customHeight="1">
      <c r="A18" s="53"/>
      <c r="B18" s="53"/>
      <c r="C18" s="53"/>
      <c r="D18" s="53"/>
      <c r="E18" s="53"/>
      <c r="F18" s="53"/>
      <c r="G18" s="53"/>
      <c r="H18" s="53"/>
      <c r="I18" s="50"/>
      <c r="J18" s="54"/>
      <c r="K18" s="49"/>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CA18" t="s">
        <v>8</v>
      </c>
      <c r="CB18" s="6">
        <v>227</v>
      </c>
      <c r="CC18" t="s">
        <v>58</v>
      </c>
      <c r="CD18"/>
      <c r="CE18" s="6">
        <v>200</v>
      </c>
      <c r="CF18" t="s">
        <v>58</v>
      </c>
    </row>
    <row r="19" spans="1:84" s="4" customFormat="1">
      <c r="A19" s="356" t="s">
        <v>134</v>
      </c>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8"/>
      <c r="CA19" t="s">
        <v>9</v>
      </c>
      <c r="CB19" s="6">
        <v>508</v>
      </c>
      <c r="CC19" t="s">
        <v>58</v>
      </c>
      <c r="CD19"/>
      <c r="CE19" s="6">
        <v>200</v>
      </c>
      <c r="CF19" t="s">
        <v>58</v>
      </c>
    </row>
    <row r="20" spans="1:84" s="4" customFormat="1" ht="3" customHeight="1" thickBot="1">
      <c r="A20" s="53"/>
      <c r="B20" s="53"/>
      <c r="C20" s="53"/>
      <c r="D20" s="53"/>
      <c r="E20" s="53"/>
      <c r="F20" s="53"/>
      <c r="G20" s="53"/>
      <c r="H20" s="53"/>
      <c r="I20" s="50"/>
      <c r="J20" s="54"/>
      <c r="K20" s="49"/>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CA20" t="s">
        <v>10</v>
      </c>
      <c r="CB20" s="6">
        <v>204</v>
      </c>
      <c r="CC20" t="s">
        <v>58</v>
      </c>
      <c r="CD20"/>
      <c r="CE20" s="6">
        <v>200</v>
      </c>
      <c r="CF20" t="s">
        <v>58</v>
      </c>
    </row>
    <row r="21" spans="1:84" s="4" customFormat="1" ht="19.5" customHeight="1" thickBot="1">
      <c r="A21" s="55" t="s">
        <v>49</v>
      </c>
      <c r="B21" s="53"/>
      <c r="C21" s="53"/>
      <c r="D21" s="53"/>
      <c r="E21" s="53"/>
      <c r="F21" s="53"/>
      <c r="G21" s="53"/>
      <c r="H21" s="53"/>
      <c r="I21" s="111"/>
      <c r="J21" s="54"/>
      <c r="K21" s="49"/>
      <c r="L21" s="51"/>
      <c r="M21" s="51"/>
      <c r="N21" s="51"/>
      <c r="O21" s="51"/>
      <c r="P21" s="51"/>
      <c r="Q21" s="51"/>
      <c r="R21" s="51"/>
      <c r="S21" s="51"/>
      <c r="T21" s="51"/>
      <c r="U21" s="51"/>
      <c r="V21" s="51"/>
      <c r="W21" s="51"/>
      <c r="X21" s="51"/>
      <c r="Y21" s="51"/>
      <c r="Z21" s="51"/>
      <c r="AA21" s="51"/>
      <c r="AB21" s="51"/>
      <c r="AC21" s="51"/>
      <c r="AD21" s="51"/>
      <c r="AE21" s="261" t="s">
        <v>154</v>
      </c>
      <c r="AF21" s="262"/>
      <c r="AG21" s="262"/>
      <c r="AH21" s="263"/>
      <c r="AI21" s="322">
        <f>(20*M22+5*V22)*10+AE22</f>
        <v>0</v>
      </c>
      <c r="AJ21" s="323"/>
      <c r="AK21" s="323"/>
      <c r="AL21" s="320" t="s">
        <v>39</v>
      </c>
      <c r="AM21" s="321"/>
      <c r="CA21" t="s">
        <v>11</v>
      </c>
      <c r="CB21" s="6">
        <v>148</v>
      </c>
      <c r="CC21" t="s">
        <v>58</v>
      </c>
      <c r="CD21"/>
      <c r="CE21" s="6">
        <v>200</v>
      </c>
      <c r="CF21" t="s">
        <v>58</v>
      </c>
    </row>
    <row r="22" spans="1:84" s="4" customFormat="1" ht="19.5" customHeight="1">
      <c r="A22" s="202" t="s">
        <v>54</v>
      </c>
      <c r="B22" s="21"/>
      <c r="C22" s="22"/>
      <c r="D22" s="22"/>
      <c r="E22" s="22"/>
      <c r="F22" s="22"/>
      <c r="G22" s="23"/>
      <c r="H22" s="341" t="s">
        <v>55</v>
      </c>
      <c r="I22" s="342"/>
      <c r="J22" s="342"/>
      <c r="K22" s="342"/>
      <c r="L22" s="343"/>
      <c r="M22" s="344"/>
      <c r="N22" s="344"/>
      <c r="O22" s="344"/>
      <c r="P22" s="16" t="s">
        <v>42</v>
      </c>
      <c r="Q22" s="295" t="s">
        <v>139</v>
      </c>
      <c r="R22" s="296"/>
      <c r="S22" s="296"/>
      <c r="T22" s="296"/>
      <c r="U22" s="297"/>
      <c r="V22" s="344"/>
      <c r="W22" s="344"/>
      <c r="X22" s="344"/>
      <c r="Y22" s="63" t="s">
        <v>42</v>
      </c>
      <c r="Z22" s="196" t="s">
        <v>101</v>
      </c>
      <c r="AA22" s="197"/>
      <c r="AB22" s="197"/>
      <c r="AC22" s="197"/>
      <c r="AD22" s="198"/>
      <c r="AE22" s="392"/>
      <c r="AF22" s="393"/>
      <c r="AG22" s="393"/>
      <c r="AH22" s="114" t="s">
        <v>102</v>
      </c>
      <c r="AI22" s="114"/>
      <c r="AJ22" s="112"/>
      <c r="AK22" s="44"/>
      <c r="AL22" s="44"/>
      <c r="AM22" s="47"/>
      <c r="AO22" s="4">
        <f>IF(M22=0,,"有")</f>
        <v>0</v>
      </c>
      <c r="CA22" t="s">
        <v>12</v>
      </c>
      <c r="CB22" s="6">
        <v>148</v>
      </c>
      <c r="CC22" t="s">
        <v>58</v>
      </c>
      <c r="CD22"/>
      <c r="CE22" s="6">
        <v>200</v>
      </c>
      <c r="CF22" t="s">
        <v>58</v>
      </c>
    </row>
    <row r="23" spans="1:84" s="4" customFormat="1" ht="6" customHeight="1" thickBot="1">
      <c r="A23" s="53"/>
      <c r="B23" s="53"/>
      <c r="C23" s="53"/>
      <c r="D23" s="53"/>
      <c r="E23" s="53"/>
      <c r="F23" s="53"/>
      <c r="G23" s="53"/>
      <c r="H23" s="53"/>
      <c r="I23" s="50"/>
      <c r="J23" s="54"/>
      <c r="K23" s="49"/>
      <c r="L23" s="51"/>
      <c r="M23" s="51"/>
      <c r="N23" s="51"/>
      <c r="O23" s="51"/>
      <c r="P23" s="51"/>
      <c r="Q23" s="51"/>
      <c r="R23" s="51"/>
      <c r="S23" s="51"/>
      <c r="T23" s="51"/>
      <c r="U23" s="51"/>
      <c r="V23" s="51"/>
      <c r="W23" s="51"/>
      <c r="X23" s="199"/>
      <c r="Y23" s="199"/>
      <c r="Z23" s="199"/>
      <c r="AA23" s="199"/>
      <c r="AB23" s="199"/>
      <c r="AC23" s="199"/>
      <c r="AD23" s="41"/>
      <c r="AE23" s="51"/>
      <c r="AF23" s="51"/>
      <c r="AG23" s="51"/>
      <c r="AH23" s="51"/>
      <c r="AI23" s="51"/>
      <c r="AJ23" s="51"/>
      <c r="AK23" s="51"/>
      <c r="AL23" s="51"/>
      <c r="AM23" s="51"/>
      <c r="CA23" s="12" t="s">
        <v>47</v>
      </c>
      <c r="CB23" s="6">
        <v>33</v>
      </c>
      <c r="CC23" t="s">
        <v>58</v>
      </c>
      <c r="CD23"/>
      <c r="CE23" s="6">
        <v>200</v>
      </c>
      <c r="CF23" t="s">
        <v>58</v>
      </c>
    </row>
    <row r="24" spans="1:84" ht="19.5" customHeight="1" thickBot="1">
      <c r="A24" s="56" t="s">
        <v>64</v>
      </c>
      <c r="B24" s="53"/>
      <c r="C24" s="168"/>
      <c r="D24" s="53"/>
      <c r="E24" s="57"/>
      <c r="F24" s="53"/>
      <c r="G24" s="53"/>
      <c r="H24" s="53"/>
      <c r="I24" s="53"/>
      <c r="J24" s="58"/>
      <c r="K24" s="58"/>
      <c r="L24" s="58"/>
      <c r="M24" s="58"/>
      <c r="N24" s="58"/>
      <c r="O24" s="59"/>
      <c r="P24" s="60"/>
      <c r="Q24" s="61"/>
      <c r="R24" s="61"/>
      <c r="S24" s="58"/>
      <c r="T24" s="54"/>
      <c r="U24" s="58"/>
      <c r="V24" s="58"/>
      <c r="W24" s="168"/>
      <c r="X24" s="264" t="s">
        <v>90</v>
      </c>
      <c r="Y24" s="265"/>
      <c r="Z24" s="265"/>
      <c r="AA24" s="265"/>
      <c r="AB24" s="265"/>
      <c r="AC24" s="266"/>
      <c r="AD24" s="261" t="s">
        <v>155</v>
      </c>
      <c r="AE24" s="262"/>
      <c r="AF24" s="262"/>
      <c r="AG24" s="262"/>
      <c r="AH24" s="263"/>
      <c r="AI24" s="354">
        <f>MIN(X25,ROUNDDOWN(H37/1000,0))</f>
        <v>0</v>
      </c>
      <c r="AJ24" s="355"/>
      <c r="AK24" s="355"/>
      <c r="AL24" s="320" t="s">
        <v>39</v>
      </c>
      <c r="AM24" s="321"/>
      <c r="CA24" t="s">
        <v>13</v>
      </c>
      <c r="CB24" s="6">
        <v>475</v>
      </c>
      <c r="CC24" t="s">
        <v>58</v>
      </c>
      <c r="CD24"/>
      <c r="CE24" s="6">
        <v>200</v>
      </c>
      <c r="CF24" t="s">
        <v>58</v>
      </c>
    </row>
    <row r="25" spans="1:84" ht="13.8" thickBot="1">
      <c r="A25" s="56"/>
      <c r="B25" s="53"/>
      <c r="C25" s="168"/>
      <c r="D25" s="53"/>
      <c r="E25" s="57"/>
      <c r="F25" s="53"/>
      <c r="G25" s="53"/>
      <c r="H25" s="53"/>
      <c r="I25" s="53"/>
      <c r="J25" s="58"/>
      <c r="K25" s="58"/>
      <c r="L25" s="58"/>
      <c r="M25" s="58"/>
      <c r="N25" s="58"/>
      <c r="O25" s="59"/>
      <c r="P25" s="60"/>
      <c r="Q25" s="61"/>
      <c r="R25" s="61"/>
      <c r="S25" s="58"/>
      <c r="T25" s="54"/>
      <c r="U25" s="58"/>
      <c r="V25" s="58"/>
      <c r="W25" s="62"/>
      <c r="X25" s="271" t="str">
        <f>IFERROR(VLOOKUP(H10,個票19!CA5:CB39,2,FALSE),"")</f>
        <v/>
      </c>
      <c r="Y25" s="272"/>
      <c r="Z25" s="272"/>
      <c r="AA25" s="272"/>
      <c r="AB25" s="267" t="s">
        <v>39</v>
      </c>
      <c r="AC25" s="268"/>
      <c r="AD25" s="162"/>
      <c r="AE25" s="163"/>
      <c r="AF25" s="163"/>
      <c r="AG25" s="163"/>
      <c r="AH25" s="164"/>
      <c r="AI25" s="394"/>
      <c r="AJ25" s="394"/>
      <c r="AK25" s="394"/>
      <c r="AL25" s="387"/>
      <c r="AM25" s="388"/>
      <c r="AV25" s="4"/>
      <c r="AX25" s="134" t="str">
        <f>IF(X25&gt;=AI26,"○","！（補助上限額を超過しています）")</f>
        <v>○</v>
      </c>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6"/>
      <c r="CA25" t="s">
        <v>14</v>
      </c>
      <c r="CB25" s="6">
        <v>638</v>
      </c>
      <c r="CC25" t="s">
        <v>58</v>
      </c>
      <c r="CD25"/>
      <c r="CE25" s="6">
        <v>200</v>
      </c>
      <c r="CF25" t="s">
        <v>58</v>
      </c>
    </row>
    <row r="26" spans="1:84" ht="15" customHeight="1">
      <c r="A26" s="168" t="s">
        <v>79</v>
      </c>
      <c r="B26" s="53"/>
      <c r="C26" s="168"/>
      <c r="D26" s="53"/>
      <c r="E26" s="57"/>
      <c r="F26" s="53"/>
      <c r="G26" s="53"/>
      <c r="H26" s="53"/>
      <c r="I26" s="53"/>
      <c r="J26" s="58"/>
      <c r="K26" s="58"/>
      <c r="L26" s="58"/>
      <c r="M26" s="58"/>
      <c r="N26" s="58"/>
      <c r="O26" s="59"/>
      <c r="P26" s="60"/>
      <c r="Q26" s="61"/>
      <c r="R26" s="61"/>
      <c r="S26" s="58"/>
      <c r="T26" s="54"/>
      <c r="U26" s="58"/>
      <c r="V26" s="58"/>
      <c r="W26" s="62"/>
      <c r="X26" s="273"/>
      <c r="Y26" s="274"/>
      <c r="Z26" s="274"/>
      <c r="AA26" s="274"/>
      <c r="AB26" s="269"/>
      <c r="AC26" s="270"/>
      <c r="AD26" s="165"/>
      <c r="AE26" s="166"/>
      <c r="AF26" s="166"/>
      <c r="AG26" s="166"/>
      <c r="AH26" s="167"/>
      <c r="AI26" s="389">
        <f>SUM(AI24:AK25)</f>
        <v>0</v>
      </c>
      <c r="AJ26" s="389"/>
      <c r="AK26" s="389"/>
      <c r="AL26" s="390"/>
      <c r="AM26" s="391"/>
      <c r="CA26" t="s">
        <v>15</v>
      </c>
      <c r="CB26" s="6">
        <f>CD26*個票19!$AC$10</f>
        <v>0</v>
      </c>
      <c r="CC26" t="s">
        <v>59</v>
      </c>
      <c r="CD26" s="6">
        <v>38</v>
      </c>
      <c r="CE26" s="6" t="s">
        <v>61</v>
      </c>
      <c r="CF26" s="6"/>
    </row>
    <row r="27" spans="1:84" ht="15" customHeight="1">
      <c r="A27" s="281" t="s">
        <v>80</v>
      </c>
      <c r="B27" s="282"/>
      <c r="C27" s="282"/>
      <c r="D27" s="282"/>
      <c r="E27" s="282"/>
      <c r="F27" s="282"/>
      <c r="G27" s="283"/>
      <c r="H27" s="282" t="s">
        <v>158</v>
      </c>
      <c r="I27" s="282"/>
      <c r="J27" s="282"/>
      <c r="K27" s="282"/>
      <c r="L27" s="282"/>
      <c r="M27" s="281" t="s">
        <v>23</v>
      </c>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CA27" t="s">
        <v>16</v>
      </c>
      <c r="CB27" s="6">
        <f>CD27*個票19!$AC$10</f>
        <v>0</v>
      </c>
      <c r="CC27" t="s">
        <v>59</v>
      </c>
      <c r="CD27" s="6">
        <v>40</v>
      </c>
      <c r="CE27" s="6" t="s">
        <v>61</v>
      </c>
      <c r="CF27" s="6"/>
    </row>
    <row r="28" spans="1:84" ht="15" customHeight="1">
      <c r="A28" s="106" t="s">
        <v>81</v>
      </c>
      <c r="B28" s="107"/>
      <c r="C28" s="107"/>
      <c r="D28" s="107"/>
      <c r="E28" s="108"/>
      <c r="F28" s="108"/>
      <c r="G28" s="109"/>
      <c r="H28" s="294"/>
      <c r="I28" s="294"/>
      <c r="J28" s="294"/>
      <c r="K28" s="294"/>
      <c r="L28" s="294"/>
      <c r="M28" s="284"/>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6"/>
      <c r="CA28" t="s">
        <v>17</v>
      </c>
      <c r="CB28" s="6">
        <f>CD28*個票19!$AC$10</f>
        <v>0</v>
      </c>
      <c r="CC28" t="s">
        <v>59</v>
      </c>
      <c r="CD28" s="6">
        <v>38</v>
      </c>
      <c r="CE28" s="6" t="s">
        <v>61</v>
      </c>
      <c r="CF28" s="6"/>
    </row>
    <row r="29" spans="1:84" ht="15" customHeight="1">
      <c r="A29" s="64" t="s">
        <v>82</v>
      </c>
      <c r="B29" s="65"/>
      <c r="C29" s="65"/>
      <c r="D29" s="65"/>
      <c r="E29" s="66"/>
      <c r="F29" s="66"/>
      <c r="G29" s="67"/>
      <c r="H29" s="293"/>
      <c r="I29" s="293"/>
      <c r="J29" s="293"/>
      <c r="K29" s="293"/>
      <c r="L29" s="293"/>
      <c r="M29" s="287"/>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9"/>
      <c r="CA29" t="s">
        <v>18</v>
      </c>
      <c r="CB29" s="6">
        <f>CD29*個票19!$AC$10</f>
        <v>0</v>
      </c>
      <c r="CC29" t="s">
        <v>59</v>
      </c>
      <c r="CD29" s="6">
        <v>48</v>
      </c>
      <c r="CE29" s="6" t="s">
        <v>61</v>
      </c>
      <c r="CF29" s="6"/>
    </row>
    <row r="30" spans="1:84" ht="15" customHeight="1">
      <c r="A30" s="64" t="s">
        <v>83</v>
      </c>
      <c r="B30" s="65"/>
      <c r="C30" s="65"/>
      <c r="D30" s="65"/>
      <c r="E30" s="66"/>
      <c r="F30" s="66"/>
      <c r="G30" s="67"/>
      <c r="H30" s="293"/>
      <c r="I30" s="293"/>
      <c r="J30" s="293"/>
      <c r="K30" s="293"/>
      <c r="L30" s="293"/>
      <c r="M30" s="287"/>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9"/>
      <c r="CA30" t="s">
        <v>19</v>
      </c>
      <c r="CB30" s="6">
        <f>CD30*個票19!$AC$10</f>
        <v>0</v>
      </c>
      <c r="CC30" t="s">
        <v>59</v>
      </c>
      <c r="CD30" s="6">
        <v>43</v>
      </c>
      <c r="CE30" s="6" t="s">
        <v>61</v>
      </c>
      <c r="CF30" s="6"/>
    </row>
    <row r="31" spans="1:84" ht="15" customHeight="1">
      <c r="A31" s="64" t="s">
        <v>84</v>
      </c>
      <c r="B31" s="65"/>
      <c r="C31" s="65"/>
      <c r="D31" s="65"/>
      <c r="E31" s="66"/>
      <c r="F31" s="66"/>
      <c r="G31" s="67"/>
      <c r="H31" s="293"/>
      <c r="I31" s="293"/>
      <c r="J31" s="293"/>
      <c r="K31" s="293"/>
      <c r="L31" s="293"/>
      <c r="M31" s="287"/>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9"/>
      <c r="CA31" t="s">
        <v>20</v>
      </c>
      <c r="CB31" s="6">
        <f>CD31*個票19!$AC$10</f>
        <v>0</v>
      </c>
      <c r="CC31" t="s">
        <v>59</v>
      </c>
      <c r="CD31" s="6">
        <v>36</v>
      </c>
      <c r="CE31" s="6" t="s">
        <v>61</v>
      </c>
      <c r="CF31" s="6"/>
    </row>
    <row r="32" spans="1:84" ht="15" customHeight="1">
      <c r="A32" s="64" t="s">
        <v>85</v>
      </c>
      <c r="B32" s="65"/>
      <c r="C32" s="65"/>
      <c r="D32" s="65"/>
      <c r="E32" s="66"/>
      <c r="F32" s="66"/>
      <c r="G32" s="67"/>
      <c r="H32" s="293"/>
      <c r="I32" s="293"/>
      <c r="J32" s="293"/>
      <c r="K32" s="293"/>
      <c r="L32" s="293"/>
      <c r="M32" s="287"/>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9"/>
      <c r="CA32" t="s">
        <v>31</v>
      </c>
      <c r="CB32" s="6">
        <f>CD32*個票19!$AC$10</f>
        <v>0</v>
      </c>
      <c r="CC32" t="s">
        <v>59</v>
      </c>
      <c r="CD32" s="6">
        <v>37</v>
      </c>
      <c r="CE32" s="6" t="s">
        <v>61</v>
      </c>
      <c r="CF32" s="6"/>
    </row>
    <row r="33" spans="1:84" ht="15" customHeight="1">
      <c r="A33" s="64" t="s">
        <v>86</v>
      </c>
      <c r="B33" s="65"/>
      <c r="C33" s="65"/>
      <c r="D33" s="65"/>
      <c r="E33" s="66"/>
      <c r="F33" s="66"/>
      <c r="G33" s="67"/>
      <c r="H33" s="293"/>
      <c r="I33" s="293"/>
      <c r="J33" s="293"/>
      <c r="K33" s="293"/>
      <c r="L33" s="293"/>
      <c r="M33" s="287"/>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9"/>
      <c r="AV33" s="4"/>
      <c r="CA33" t="s">
        <v>32</v>
      </c>
      <c r="CB33" s="6">
        <f>CD33*個票19!$AC$10</f>
        <v>0</v>
      </c>
      <c r="CC33" t="s">
        <v>59</v>
      </c>
      <c r="CD33" s="6">
        <v>35</v>
      </c>
      <c r="CE33" s="6" t="s">
        <v>61</v>
      </c>
      <c r="CF33" s="6"/>
    </row>
    <row r="34" spans="1:84" ht="15" customHeight="1">
      <c r="A34" s="64" t="s">
        <v>87</v>
      </c>
      <c r="B34" s="65"/>
      <c r="C34" s="65"/>
      <c r="D34" s="65"/>
      <c r="E34" s="66"/>
      <c r="F34" s="66"/>
      <c r="G34" s="67"/>
      <c r="H34" s="293"/>
      <c r="I34" s="293"/>
      <c r="J34" s="293"/>
      <c r="K34" s="293"/>
      <c r="L34" s="293"/>
      <c r="M34" s="287"/>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9"/>
      <c r="CA34" t="s">
        <v>33</v>
      </c>
      <c r="CB34" s="6">
        <f>CD34*個票19!$AC$10</f>
        <v>0</v>
      </c>
      <c r="CC34" t="s">
        <v>59</v>
      </c>
      <c r="CD34" s="6">
        <v>37</v>
      </c>
      <c r="CE34" s="6" t="s">
        <v>61</v>
      </c>
      <c r="CF34" s="6"/>
    </row>
    <row r="35" spans="1:84" ht="15" customHeight="1">
      <c r="A35" s="64" t="s">
        <v>88</v>
      </c>
      <c r="B35" s="68"/>
      <c r="C35" s="68"/>
      <c r="D35" s="68"/>
      <c r="E35" s="68"/>
      <c r="F35" s="68"/>
      <c r="G35" s="69"/>
      <c r="H35" s="293"/>
      <c r="I35" s="293"/>
      <c r="J35" s="293"/>
      <c r="K35" s="293"/>
      <c r="L35" s="293"/>
      <c r="M35" s="287"/>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9"/>
      <c r="CA35" t="s">
        <v>34</v>
      </c>
      <c r="CB35" s="6">
        <f>CD35*個票19!$AC$10</f>
        <v>0</v>
      </c>
      <c r="CC35" t="s">
        <v>59</v>
      </c>
      <c r="CD35" s="6">
        <v>35</v>
      </c>
      <c r="CE35" s="6" t="s">
        <v>61</v>
      </c>
      <c r="CF35" s="6"/>
    </row>
    <row r="36" spans="1:84" ht="15" customHeight="1">
      <c r="A36" s="70" t="s">
        <v>89</v>
      </c>
      <c r="B36" s="71"/>
      <c r="C36" s="71"/>
      <c r="D36" s="71"/>
      <c r="E36" s="72"/>
      <c r="F36" s="72"/>
      <c r="G36" s="73"/>
      <c r="H36" s="280"/>
      <c r="I36" s="280"/>
      <c r="J36" s="280"/>
      <c r="K36" s="280"/>
      <c r="L36" s="280"/>
      <c r="M36" s="290"/>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2"/>
      <c r="CA36" t="s">
        <v>35</v>
      </c>
      <c r="CB36" s="6">
        <f>CD36*個票19!$AC$10</f>
        <v>0</v>
      </c>
      <c r="CC36" t="s">
        <v>59</v>
      </c>
      <c r="CD36" s="6">
        <v>37</v>
      </c>
      <c r="CE36" s="6" t="s">
        <v>61</v>
      </c>
      <c r="CF36" s="6"/>
    </row>
    <row r="37" spans="1:84" ht="15" customHeight="1">
      <c r="A37" s="74" t="s">
        <v>46</v>
      </c>
      <c r="B37" s="75"/>
      <c r="C37" s="75"/>
      <c r="D37" s="75"/>
      <c r="E37" s="75"/>
      <c r="F37" s="75"/>
      <c r="G37" s="76"/>
      <c r="H37" s="275">
        <f>SUM(H28:L36)</f>
        <v>0</v>
      </c>
      <c r="I37" s="275"/>
      <c r="J37" s="275"/>
      <c r="K37" s="275"/>
      <c r="L37" s="276"/>
      <c r="M37" s="277"/>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9"/>
      <c r="CA37" t="s">
        <v>36</v>
      </c>
      <c r="CB37" s="6">
        <f>CD37*個票19!$AC$10</f>
        <v>0</v>
      </c>
      <c r="CC37" t="s">
        <v>59</v>
      </c>
      <c r="CD37" s="6">
        <v>35</v>
      </c>
      <c r="CE37" s="6" t="s">
        <v>61</v>
      </c>
      <c r="CF37" s="6"/>
    </row>
    <row r="38" spans="1:84" ht="6" customHeight="1" thickBot="1">
      <c r="A38" s="77"/>
      <c r="B38" s="77"/>
      <c r="C38" s="77"/>
      <c r="D38" s="77"/>
      <c r="E38" s="78"/>
      <c r="F38" s="78"/>
      <c r="G38" s="78"/>
      <c r="H38" s="78"/>
      <c r="I38" s="78"/>
      <c r="J38" s="79"/>
      <c r="K38" s="79"/>
      <c r="L38" s="79"/>
      <c r="M38" s="79"/>
      <c r="N38" s="79"/>
      <c r="O38" s="80"/>
      <c r="P38" s="80"/>
      <c r="Q38" s="80"/>
      <c r="R38" s="80"/>
      <c r="S38" s="80"/>
      <c r="T38" s="80"/>
      <c r="U38" s="80"/>
      <c r="V38" s="80"/>
      <c r="W38" s="80"/>
      <c r="X38" s="80"/>
      <c r="Y38" s="80"/>
      <c r="Z38" s="80"/>
      <c r="AA38" s="80"/>
      <c r="AB38" s="80"/>
      <c r="AC38" s="80"/>
      <c r="AD38" s="80"/>
      <c r="AE38" s="80"/>
      <c r="AF38" s="80"/>
      <c r="AG38" s="80"/>
      <c r="AH38" s="88"/>
      <c r="AI38" s="80"/>
      <c r="AJ38" s="80"/>
      <c r="AK38" s="80"/>
      <c r="AL38" s="80"/>
      <c r="AM38" s="80"/>
      <c r="CA38" t="s">
        <v>37</v>
      </c>
      <c r="CB38" s="6">
        <f>CD38*個票19!$AC$10</f>
        <v>0</v>
      </c>
      <c r="CC38" t="s">
        <v>59</v>
      </c>
      <c r="CD38" s="6">
        <v>37</v>
      </c>
      <c r="CE38" s="6" t="s">
        <v>61</v>
      </c>
      <c r="CF38" s="6"/>
    </row>
    <row r="39" spans="1:84" s="4" customFormat="1" ht="19.5" customHeight="1" thickBot="1">
      <c r="A39" s="55" t="s">
        <v>66</v>
      </c>
      <c r="B39" s="53"/>
      <c r="C39" s="53"/>
      <c r="D39" s="53"/>
      <c r="E39" s="53"/>
      <c r="F39" s="53"/>
      <c r="G39" s="53"/>
      <c r="H39" s="53"/>
      <c r="I39" s="50"/>
      <c r="J39" s="54"/>
      <c r="K39" s="49"/>
      <c r="L39" s="51"/>
      <c r="M39" s="51"/>
      <c r="N39" s="51"/>
      <c r="O39" s="51"/>
      <c r="P39" s="51"/>
      <c r="Q39" s="51"/>
      <c r="R39" s="51"/>
      <c r="S39" s="51"/>
      <c r="T39" s="51"/>
      <c r="U39" s="51"/>
      <c r="V39" s="51"/>
      <c r="W39" s="51"/>
      <c r="X39" s="51"/>
      <c r="Y39" s="51"/>
      <c r="Z39" s="51"/>
      <c r="AA39" s="51"/>
      <c r="AB39" s="51"/>
      <c r="AC39" s="51"/>
      <c r="AD39" s="51"/>
      <c r="AE39" s="261" t="s">
        <v>157</v>
      </c>
      <c r="AF39" s="262"/>
      <c r="AG39" s="262"/>
      <c r="AH39" s="263"/>
      <c r="AI39" s="329">
        <f>ROUNDDOWN(IFERROR(IF(H10="居宅介護支援事業所",(X42*AI42+X43*AI43+X44*AI44+X45*AI45)/1000,(X40*AI40+X41*AI41)/1000),""),0)</f>
        <v>0</v>
      </c>
      <c r="AJ39" s="330"/>
      <c r="AK39" s="330"/>
      <c r="AL39" s="320" t="s">
        <v>39</v>
      </c>
      <c r="AM39" s="321"/>
      <c r="CA39" t="s">
        <v>38</v>
      </c>
      <c r="CB39" s="6">
        <f>CD39*個票19!$AC$10</f>
        <v>0</v>
      </c>
      <c r="CC39" t="s">
        <v>59</v>
      </c>
      <c r="CD39" s="6">
        <v>35</v>
      </c>
      <c r="CE39" s="6" t="s">
        <v>61</v>
      </c>
      <c r="CF39" s="6"/>
    </row>
    <row r="40" spans="1:84" s="4" customFormat="1" ht="15.75" customHeight="1">
      <c r="A40" s="304" t="s">
        <v>119</v>
      </c>
      <c r="B40" s="305"/>
      <c r="C40" s="305"/>
      <c r="D40" s="305"/>
      <c r="E40" s="305"/>
      <c r="F40" s="305"/>
      <c r="G40" s="305"/>
      <c r="H40" s="305"/>
      <c r="I40" s="305"/>
      <c r="J40" s="306"/>
      <c r="K40" s="196" t="s">
        <v>114</v>
      </c>
      <c r="L40" s="198"/>
      <c r="M40" s="24"/>
      <c r="N40" s="197"/>
      <c r="O40" s="197"/>
      <c r="P40" s="197"/>
      <c r="Q40" s="28"/>
      <c r="R40" s="197"/>
      <c r="S40" s="197"/>
      <c r="T40" s="197"/>
      <c r="U40" s="197"/>
      <c r="V40" s="197"/>
      <c r="W40" s="27"/>
      <c r="X40" s="303">
        <f>IF($H$10="介護予防・生活支援サービス事業の事業者","",1500)</f>
        <v>1500</v>
      </c>
      <c r="Y40" s="303"/>
      <c r="Z40" s="303"/>
      <c r="AA40" s="300" t="s">
        <v>52</v>
      </c>
      <c r="AB40" s="301"/>
      <c r="AC40" s="295" t="s">
        <v>53</v>
      </c>
      <c r="AD40" s="296"/>
      <c r="AE40" s="296"/>
      <c r="AF40" s="296"/>
      <c r="AG40" s="296"/>
      <c r="AH40" s="297"/>
      <c r="AI40" s="298"/>
      <c r="AJ40" s="299"/>
      <c r="AK40" s="299"/>
      <c r="AL40" s="395" t="s">
        <v>42</v>
      </c>
      <c r="AM40" s="396"/>
      <c r="CA40" t="s">
        <v>103</v>
      </c>
      <c r="CB40"/>
      <c r="CC40"/>
      <c r="CD40"/>
      <c r="CE40"/>
      <c r="CF40"/>
    </row>
    <row r="41" spans="1:84" s="4" customFormat="1" ht="15.75" customHeight="1">
      <c r="A41" s="307"/>
      <c r="B41" s="308"/>
      <c r="C41" s="308"/>
      <c r="D41" s="308"/>
      <c r="E41" s="308"/>
      <c r="F41" s="308"/>
      <c r="G41" s="308"/>
      <c r="H41" s="308"/>
      <c r="I41" s="308"/>
      <c r="J41" s="309"/>
      <c r="K41" s="196" t="s">
        <v>115</v>
      </c>
      <c r="L41" s="198"/>
      <c r="M41" s="24"/>
      <c r="N41" s="197"/>
      <c r="O41" s="197"/>
      <c r="P41" s="197"/>
      <c r="Q41" s="28"/>
      <c r="R41" s="197"/>
      <c r="S41" s="197"/>
      <c r="T41" s="197"/>
      <c r="U41" s="197"/>
      <c r="V41" s="197"/>
      <c r="W41" s="27"/>
      <c r="X41" s="303">
        <f>IF($H$10="介護予防・生活支援サービス事業の事業者","",3000)</f>
        <v>3000</v>
      </c>
      <c r="Y41" s="303"/>
      <c r="Z41" s="303"/>
      <c r="AA41" s="300" t="s">
        <v>52</v>
      </c>
      <c r="AB41" s="301"/>
      <c r="AC41" s="295" t="s">
        <v>53</v>
      </c>
      <c r="AD41" s="296"/>
      <c r="AE41" s="296"/>
      <c r="AF41" s="296"/>
      <c r="AG41" s="296"/>
      <c r="AH41" s="297"/>
      <c r="AI41" s="298"/>
      <c r="AJ41" s="299"/>
      <c r="AK41" s="299"/>
      <c r="AL41" s="326" t="s">
        <v>42</v>
      </c>
      <c r="AM41" s="327"/>
    </row>
    <row r="42" spans="1:84" s="4" customFormat="1" ht="15.75" customHeight="1">
      <c r="A42" s="131"/>
      <c r="B42" s="397" t="s">
        <v>116</v>
      </c>
      <c r="C42" s="398"/>
      <c r="D42" s="398"/>
      <c r="E42" s="398"/>
      <c r="F42" s="398"/>
      <c r="G42" s="398"/>
      <c r="H42" s="398"/>
      <c r="I42" s="398"/>
      <c r="J42" s="399"/>
      <c r="K42" s="200" t="s">
        <v>114</v>
      </c>
      <c r="L42" s="200"/>
      <c r="M42" s="129"/>
      <c r="N42" s="129"/>
      <c r="O42" s="130"/>
      <c r="P42" s="130"/>
      <c r="Q42" s="200"/>
      <c r="R42" s="200"/>
      <c r="S42" s="200"/>
      <c r="T42" s="200"/>
      <c r="U42" s="200"/>
      <c r="V42" s="200"/>
      <c r="W42" s="128"/>
      <c r="X42" s="303">
        <f>IF($H$10="介護予防・生活支援サービス事業の事業者","",1500)</f>
        <v>1500</v>
      </c>
      <c r="Y42" s="303"/>
      <c r="Z42" s="303"/>
      <c r="AA42" s="300" t="s">
        <v>52</v>
      </c>
      <c r="AB42" s="301"/>
      <c r="AC42" s="295" t="s">
        <v>53</v>
      </c>
      <c r="AD42" s="296"/>
      <c r="AE42" s="296"/>
      <c r="AF42" s="296"/>
      <c r="AG42" s="296"/>
      <c r="AH42" s="297"/>
      <c r="AI42" s="298"/>
      <c r="AJ42" s="299"/>
      <c r="AK42" s="299"/>
      <c r="AL42" s="324" t="s">
        <v>42</v>
      </c>
      <c r="AM42" s="325"/>
    </row>
    <row r="43" spans="1:84" s="4" customFormat="1" ht="15.75" customHeight="1">
      <c r="A43" s="126"/>
      <c r="B43" s="400"/>
      <c r="C43" s="401"/>
      <c r="D43" s="401"/>
      <c r="E43" s="401"/>
      <c r="F43" s="401"/>
      <c r="G43" s="401"/>
      <c r="H43" s="401"/>
      <c r="I43" s="401"/>
      <c r="J43" s="402"/>
      <c r="K43" s="26" t="s">
        <v>117</v>
      </c>
      <c r="L43" s="26"/>
      <c r="M43" s="26"/>
      <c r="N43" s="26"/>
      <c r="O43" s="18"/>
      <c r="P43" s="18"/>
      <c r="Q43" s="17"/>
      <c r="R43" s="17"/>
      <c r="S43" s="17"/>
      <c r="T43" s="17"/>
      <c r="U43" s="17"/>
      <c r="V43" s="17"/>
      <c r="W43" s="19"/>
      <c r="X43" s="303">
        <f>IF($H$10="介護予防・生活支援サービス事業の事業者","",4500)</f>
        <v>4500</v>
      </c>
      <c r="Y43" s="303"/>
      <c r="Z43" s="303"/>
      <c r="AA43" s="300" t="s">
        <v>52</v>
      </c>
      <c r="AB43" s="301"/>
      <c r="AC43" s="295" t="s">
        <v>53</v>
      </c>
      <c r="AD43" s="296"/>
      <c r="AE43" s="296"/>
      <c r="AF43" s="296"/>
      <c r="AG43" s="296"/>
      <c r="AH43" s="297"/>
      <c r="AI43" s="298"/>
      <c r="AJ43" s="299"/>
      <c r="AK43" s="299"/>
      <c r="AL43" s="324" t="s">
        <v>42</v>
      </c>
      <c r="AM43" s="325"/>
    </row>
    <row r="44" spans="1:84" s="4" customFormat="1" ht="15.75" customHeight="1">
      <c r="A44" s="126"/>
      <c r="B44" s="400"/>
      <c r="C44" s="401"/>
      <c r="D44" s="401"/>
      <c r="E44" s="401"/>
      <c r="F44" s="401"/>
      <c r="G44" s="401"/>
      <c r="H44" s="401"/>
      <c r="I44" s="401"/>
      <c r="J44" s="402"/>
      <c r="K44" s="25" t="s">
        <v>115</v>
      </c>
      <c r="L44" s="25"/>
      <c r="M44" s="25"/>
      <c r="N44" s="25"/>
      <c r="O44" s="28"/>
      <c r="P44" s="28"/>
      <c r="Q44" s="197"/>
      <c r="R44" s="197"/>
      <c r="S44" s="197"/>
      <c r="T44" s="197"/>
      <c r="U44" s="197"/>
      <c r="V44" s="197"/>
      <c r="W44" s="27"/>
      <c r="X44" s="303">
        <f>IF($H$10="介護予防・生活支援サービス事業の事業者","",3000)</f>
        <v>3000</v>
      </c>
      <c r="Y44" s="303"/>
      <c r="Z44" s="303"/>
      <c r="AA44" s="300" t="s">
        <v>52</v>
      </c>
      <c r="AB44" s="301"/>
      <c r="AC44" s="295" t="s">
        <v>53</v>
      </c>
      <c r="AD44" s="296"/>
      <c r="AE44" s="296"/>
      <c r="AF44" s="296"/>
      <c r="AG44" s="296"/>
      <c r="AH44" s="297"/>
      <c r="AI44" s="298"/>
      <c r="AJ44" s="299"/>
      <c r="AK44" s="299"/>
      <c r="AL44" s="324" t="s">
        <v>42</v>
      </c>
      <c r="AM44" s="325"/>
    </row>
    <row r="45" spans="1:84" s="4" customFormat="1" ht="15.75" customHeight="1">
      <c r="A45" s="127"/>
      <c r="B45" s="403"/>
      <c r="C45" s="404"/>
      <c r="D45" s="404"/>
      <c r="E45" s="404"/>
      <c r="F45" s="404"/>
      <c r="G45" s="404"/>
      <c r="H45" s="404"/>
      <c r="I45" s="404"/>
      <c r="J45" s="405"/>
      <c r="K45" s="25" t="s">
        <v>118</v>
      </c>
      <c r="L45" s="25"/>
      <c r="M45" s="25"/>
      <c r="N45" s="25"/>
      <c r="O45" s="28"/>
      <c r="P45" s="28"/>
      <c r="Q45" s="197"/>
      <c r="R45" s="197"/>
      <c r="S45" s="197"/>
      <c r="T45" s="197"/>
      <c r="U45" s="197"/>
      <c r="V45" s="197"/>
      <c r="W45" s="27"/>
      <c r="X45" s="303">
        <f>IF($H$10="介護予防・生活支援サービス事業の事業者","",6000)</f>
        <v>6000</v>
      </c>
      <c r="Y45" s="303"/>
      <c r="Z45" s="303"/>
      <c r="AA45" s="300" t="s">
        <v>52</v>
      </c>
      <c r="AB45" s="301"/>
      <c r="AC45" s="295" t="s">
        <v>53</v>
      </c>
      <c r="AD45" s="296"/>
      <c r="AE45" s="296"/>
      <c r="AF45" s="296"/>
      <c r="AG45" s="296"/>
      <c r="AH45" s="297"/>
      <c r="AI45" s="298"/>
      <c r="AJ45" s="299"/>
      <c r="AK45" s="299"/>
      <c r="AL45" s="324" t="s">
        <v>42</v>
      </c>
      <c r="AM45" s="325"/>
    </row>
    <row r="46" spans="1:84" s="4" customFormat="1" ht="6" customHeight="1" thickBot="1">
      <c r="A46" s="53"/>
      <c r="B46" s="53"/>
      <c r="C46" s="53"/>
      <c r="D46" s="53"/>
      <c r="E46" s="53"/>
      <c r="F46" s="53"/>
      <c r="G46" s="53"/>
      <c r="H46" s="53"/>
      <c r="I46" s="50"/>
      <c r="J46" s="54"/>
      <c r="K46" s="49"/>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row>
    <row r="47" spans="1:84" s="4" customFormat="1" ht="19.5" customHeight="1" thickBot="1">
      <c r="A47" s="55" t="s">
        <v>67</v>
      </c>
      <c r="B47" s="49"/>
      <c r="C47" s="53"/>
      <c r="D47" s="53"/>
      <c r="E47" s="53"/>
      <c r="F47" s="53"/>
      <c r="G47" s="53"/>
      <c r="H47" s="53"/>
      <c r="I47" s="50"/>
      <c r="J47" s="54"/>
      <c r="K47" s="49"/>
      <c r="L47" s="51"/>
      <c r="M47" s="51"/>
      <c r="N47" s="51"/>
      <c r="O47" s="52"/>
      <c r="P47" s="52"/>
      <c r="Q47" s="52"/>
      <c r="R47" s="52"/>
      <c r="S47" s="52"/>
      <c r="T47" s="81"/>
      <c r="U47" s="81"/>
      <c r="V47" s="81"/>
      <c r="W47" s="81"/>
      <c r="X47" s="264" t="s">
        <v>90</v>
      </c>
      <c r="Y47" s="265"/>
      <c r="Z47" s="265"/>
      <c r="AA47" s="265"/>
      <c r="AB47" s="265"/>
      <c r="AC47" s="266"/>
      <c r="AD47" s="261" t="s">
        <v>156</v>
      </c>
      <c r="AE47" s="262"/>
      <c r="AF47" s="262"/>
      <c r="AG47" s="262"/>
      <c r="AH47" s="263"/>
      <c r="AI47" s="322">
        <f>MIN(X48,ROUNDDOWN(H60/1000,0))</f>
        <v>0</v>
      </c>
      <c r="AJ47" s="323"/>
      <c r="AK47" s="323"/>
      <c r="AL47" s="320" t="s">
        <v>39</v>
      </c>
      <c r="AM47" s="321"/>
    </row>
    <row r="48" spans="1:84" s="4" customFormat="1" ht="13.8" thickBot="1">
      <c r="A48" s="52"/>
      <c r="B48" s="53"/>
      <c r="C48" s="53"/>
      <c r="D48" s="53"/>
      <c r="E48" s="53"/>
      <c r="F48" s="53"/>
      <c r="G48" s="53"/>
      <c r="H48" s="53"/>
      <c r="I48" s="53"/>
      <c r="J48" s="53"/>
      <c r="K48" s="53"/>
      <c r="L48" s="53"/>
      <c r="M48" s="53"/>
      <c r="N48" s="53"/>
      <c r="O48" s="53"/>
      <c r="P48" s="53"/>
      <c r="Q48" s="53"/>
      <c r="R48" s="53"/>
      <c r="S48" s="53"/>
      <c r="T48" s="53"/>
      <c r="U48" s="53"/>
      <c r="V48" s="53"/>
      <c r="W48" s="53"/>
      <c r="X48" s="310" t="str">
        <f>IFERROR(VLOOKUP(H10,個票19!CA5:CE39,5,FALSE),"")</f>
        <v/>
      </c>
      <c r="Y48" s="311"/>
      <c r="Z48" s="311"/>
      <c r="AA48" s="311"/>
      <c r="AB48" s="331" t="s">
        <v>39</v>
      </c>
      <c r="AC48" s="332"/>
      <c r="AD48" s="156"/>
      <c r="AE48" s="157"/>
      <c r="AF48" s="157"/>
      <c r="AG48" s="157"/>
      <c r="AH48" s="158"/>
      <c r="AI48" s="317"/>
      <c r="AJ48" s="317"/>
      <c r="AK48" s="317"/>
      <c r="AL48" s="318"/>
      <c r="AM48" s="319"/>
      <c r="AX48" s="134" t="str">
        <f>IF(X48&gt;=AI49,"○","！（補助上限額を超過しています）")</f>
        <v>○</v>
      </c>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6"/>
    </row>
    <row r="49" spans="1:46" s="4" customFormat="1" ht="13.5" customHeight="1">
      <c r="A49" s="168" t="s">
        <v>92</v>
      </c>
      <c r="B49" s="53"/>
      <c r="C49" s="53"/>
      <c r="D49" s="53"/>
      <c r="E49" s="53"/>
      <c r="F49" s="53"/>
      <c r="G49" s="53"/>
      <c r="H49" s="53"/>
      <c r="I49" s="53"/>
      <c r="J49" s="53"/>
      <c r="K49" s="53"/>
      <c r="L49" s="53"/>
      <c r="M49" s="53"/>
      <c r="N49" s="53"/>
      <c r="O49" s="53"/>
      <c r="P49" s="53"/>
      <c r="Q49" s="53"/>
      <c r="R49" s="53"/>
      <c r="S49" s="53"/>
      <c r="T49" s="53"/>
      <c r="U49" s="53"/>
      <c r="V49" s="53"/>
      <c r="W49" s="53"/>
      <c r="X49" s="312"/>
      <c r="Y49" s="313"/>
      <c r="Z49" s="313"/>
      <c r="AA49" s="313"/>
      <c r="AB49" s="333"/>
      <c r="AC49" s="334"/>
      <c r="AD49" s="159"/>
      <c r="AE49" s="160"/>
      <c r="AF49" s="160"/>
      <c r="AG49" s="160"/>
      <c r="AH49" s="161"/>
      <c r="AI49" s="302">
        <f>SUM(AI47:AK48)</f>
        <v>0</v>
      </c>
      <c r="AJ49" s="302"/>
      <c r="AK49" s="302"/>
      <c r="AL49" s="315"/>
      <c r="AM49" s="316"/>
      <c r="AT49" s="5"/>
    </row>
    <row r="50" spans="1:46" ht="15" customHeight="1">
      <c r="A50" s="281" t="s">
        <v>80</v>
      </c>
      <c r="B50" s="282"/>
      <c r="C50" s="282"/>
      <c r="D50" s="282"/>
      <c r="E50" s="282"/>
      <c r="F50" s="282"/>
      <c r="G50" s="283"/>
      <c r="H50" s="282" t="s">
        <v>158</v>
      </c>
      <c r="I50" s="282"/>
      <c r="J50" s="282"/>
      <c r="K50" s="282"/>
      <c r="L50" s="282"/>
      <c r="M50" s="281" t="s">
        <v>23</v>
      </c>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3"/>
    </row>
    <row r="51" spans="1:46" ht="15" customHeight="1">
      <c r="A51" s="106" t="s">
        <v>81</v>
      </c>
      <c r="B51" s="107"/>
      <c r="C51" s="107"/>
      <c r="D51" s="107"/>
      <c r="E51" s="108"/>
      <c r="F51" s="108"/>
      <c r="G51" s="109"/>
      <c r="H51" s="294"/>
      <c r="I51" s="294"/>
      <c r="J51" s="294"/>
      <c r="K51" s="294"/>
      <c r="L51" s="294"/>
      <c r="M51" s="284"/>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6"/>
    </row>
    <row r="52" spans="1:46" ht="15" customHeight="1">
      <c r="A52" s="64" t="s">
        <v>82</v>
      </c>
      <c r="B52" s="65"/>
      <c r="C52" s="65"/>
      <c r="D52" s="65"/>
      <c r="E52" s="66"/>
      <c r="F52" s="66"/>
      <c r="G52" s="67"/>
      <c r="H52" s="293"/>
      <c r="I52" s="293"/>
      <c r="J52" s="293"/>
      <c r="K52" s="293"/>
      <c r="L52" s="293"/>
      <c r="M52" s="287"/>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9"/>
    </row>
    <row r="53" spans="1:46" ht="15" customHeight="1">
      <c r="A53" s="64" t="s">
        <v>83</v>
      </c>
      <c r="B53" s="65"/>
      <c r="C53" s="65"/>
      <c r="D53" s="65"/>
      <c r="E53" s="66"/>
      <c r="F53" s="66"/>
      <c r="G53" s="67"/>
      <c r="H53" s="293"/>
      <c r="I53" s="293"/>
      <c r="J53" s="293"/>
      <c r="K53" s="293"/>
      <c r="L53" s="293"/>
      <c r="M53" s="287"/>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9"/>
    </row>
    <row r="54" spans="1:46" ht="15" customHeight="1">
      <c r="A54" s="64" t="s">
        <v>84</v>
      </c>
      <c r="B54" s="65"/>
      <c r="C54" s="65"/>
      <c r="D54" s="65"/>
      <c r="E54" s="66"/>
      <c r="F54" s="66"/>
      <c r="G54" s="67"/>
      <c r="H54" s="293"/>
      <c r="I54" s="293"/>
      <c r="J54" s="293"/>
      <c r="K54" s="293"/>
      <c r="L54" s="293"/>
      <c r="M54" s="287"/>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9"/>
    </row>
    <row r="55" spans="1:46" ht="15" customHeight="1">
      <c r="A55" s="64" t="s">
        <v>85</v>
      </c>
      <c r="B55" s="65"/>
      <c r="C55" s="65"/>
      <c r="D55" s="65"/>
      <c r="E55" s="66"/>
      <c r="F55" s="66"/>
      <c r="G55" s="67"/>
      <c r="H55" s="293"/>
      <c r="I55" s="293"/>
      <c r="J55" s="293"/>
      <c r="K55" s="293"/>
      <c r="L55" s="293"/>
      <c r="M55" s="287"/>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9"/>
    </row>
    <row r="56" spans="1:46" ht="15" customHeight="1">
      <c r="A56" s="64" t="s">
        <v>86</v>
      </c>
      <c r="B56" s="65"/>
      <c r="C56" s="65"/>
      <c r="D56" s="65"/>
      <c r="E56" s="66"/>
      <c r="F56" s="66"/>
      <c r="G56" s="67"/>
      <c r="H56" s="293"/>
      <c r="I56" s="293"/>
      <c r="J56" s="293"/>
      <c r="K56" s="293"/>
      <c r="L56" s="293"/>
      <c r="M56" s="287"/>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9"/>
    </row>
    <row r="57" spans="1:46" ht="15" customHeight="1">
      <c r="A57" s="64" t="s">
        <v>87</v>
      </c>
      <c r="B57" s="65"/>
      <c r="C57" s="65"/>
      <c r="D57" s="65"/>
      <c r="E57" s="66"/>
      <c r="F57" s="66"/>
      <c r="G57" s="67"/>
      <c r="H57" s="293"/>
      <c r="I57" s="293"/>
      <c r="J57" s="293"/>
      <c r="K57" s="293"/>
      <c r="L57" s="293"/>
      <c r="M57" s="287"/>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9"/>
    </row>
    <row r="58" spans="1:46" ht="15" customHeight="1">
      <c r="A58" s="64" t="s">
        <v>88</v>
      </c>
      <c r="B58" s="68"/>
      <c r="C58" s="68"/>
      <c r="D58" s="68"/>
      <c r="E58" s="68"/>
      <c r="F58" s="68"/>
      <c r="G58" s="69"/>
      <c r="H58" s="293"/>
      <c r="I58" s="293"/>
      <c r="J58" s="293"/>
      <c r="K58" s="293"/>
      <c r="L58" s="293"/>
      <c r="M58" s="287"/>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9"/>
    </row>
    <row r="59" spans="1:46" ht="15" customHeight="1">
      <c r="A59" s="70" t="s">
        <v>89</v>
      </c>
      <c r="B59" s="71"/>
      <c r="C59" s="71"/>
      <c r="D59" s="71"/>
      <c r="E59" s="72"/>
      <c r="F59" s="72"/>
      <c r="G59" s="73"/>
      <c r="H59" s="280"/>
      <c r="I59" s="280"/>
      <c r="J59" s="280"/>
      <c r="K59" s="280"/>
      <c r="L59" s="280"/>
      <c r="M59" s="290"/>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291"/>
      <c r="AL59" s="291"/>
      <c r="AM59" s="292"/>
    </row>
    <row r="60" spans="1:46" ht="15" customHeight="1">
      <c r="A60" s="74" t="s">
        <v>46</v>
      </c>
      <c r="B60" s="82"/>
      <c r="C60" s="82"/>
      <c r="D60" s="82"/>
      <c r="E60" s="75"/>
      <c r="F60" s="75"/>
      <c r="G60" s="76"/>
      <c r="H60" s="275">
        <f>SUM(H51:L59)</f>
        <v>0</v>
      </c>
      <c r="I60" s="275"/>
      <c r="J60" s="275"/>
      <c r="K60" s="275"/>
      <c r="L60" s="276"/>
      <c r="M60" s="277"/>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9"/>
    </row>
    <row r="61" spans="1:46" ht="4.5" customHeight="1">
      <c r="A61" s="77"/>
      <c r="B61" s="77"/>
      <c r="C61" s="77"/>
      <c r="D61" s="77"/>
      <c r="E61" s="83"/>
      <c r="F61" s="83"/>
      <c r="G61" s="83"/>
      <c r="H61" s="83"/>
      <c r="I61" s="83"/>
      <c r="J61" s="85"/>
      <c r="K61" s="85"/>
      <c r="L61" s="85"/>
      <c r="M61" s="85"/>
      <c r="N61" s="85"/>
      <c r="O61" s="83"/>
      <c r="P61" s="83"/>
      <c r="Q61" s="83"/>
      <c r="R61" s="83"/>
      <c r="S61" s="83"/>
      <c r="T61" s="83"/>
      <c r="U61" s="83"/>
      <c r="V61" s="83"/>
      <c r="W61" s="83"/>
      <c r="X61" s="83"/>
      <c r="Y61" s="86"/>
      <c r="Z61" s="86"/>
      <c r="AA61" s="86"/>
      <c r="AB61" s="86"/>
      <c r="AC61" s="86"/>
      <c r="AD61" s="86"/>
      <c r="AE61" s="83"/>
      <c r="AF61" s="83"/>
      <c r="AG61" s="83"/>
      <c r="AH61" s="83"/>
      <c r="AI61" s="83"/>
      <c r="AJ61" s="83"/>
      <c r="AK61" s="83"/>
      <c r="AL61" s="83"/>
      <c r="AM61" s="83"/>
    </row>
    <row r="62" spans="1:46">
      <c r="A62" s="36" t="s">
        <v>159</v>
      </c>
      <c r="B62" s="84"/>
      <c r="C62" s="84"/>
      <c r="D62" s="84"/>
      <c r="E62" s="84"/>
      <c r="F62" s="84"/>
      <c r="G62" s="84"/>
      <c r="H62" s="84"/>
      <c r="I62" s="84"/>
      <c r="J62" s="84"/>
      <c r="K62" s="84"/>
      <c r="L62" s="84"/>
      <c r="M62" s="84"/>
      <c r="N62" s="84"/>
      <c r="O62" s="84"/>
      <c r="P62" s="84"/>
      <c r="Q62" s="84"/>
      <c r="R62" s="84"/>
      <c r="S62" s="84"/>
      <c r="T62" s="84"/>
      <c r="U62" s="84"/>
      <c r="V62" s="84"/>
      <c r="W62" s="84"/>
      <c r="X62" s="84"/>
      <c r="Y62" s="61"/>
      <c r="Z62" s="61"/>
      <c r="AA62" s="61"/>
      <c r="AB62" s="61"/>
      <c r="AC62" s="61"/>
      <c r="AD62" s="61"/>
      <c r="AE62" s="84"/>
      <c r="AF62" s="84"/>
      <c r="AG62" s="84"/>
      <c r="AH62" s="84"/>
      <c r="AI62" s="84"/>
      <c r="AJ62" s="84"/>
      <c r="AK62" s="84"/>
      <c r="AL62" s="84"/>
      <c r="AM62" s="84"/>
    </row>
  </sheetData>
  <sheetProtection algorithmName="SHA-512" hashValue="rhlSd3slDBi+HvMsCttNkyaIM0C6qI3R2DWMX8uD3NF4cAyIUwLWnF+mURn0K3i+BV3vUf34nG9OQ6Ef25fTlQ==" saltValue="HcfTaPagQVAlNxU5aSz/Yw==" spinCount="100000" sheet="1" formatCells="0" formatColumns="0" formatRows="0" insertColumns="0" insertRows="0" autoFilter="0"/>
  <mergeCells count="145">
    <mergeCell ref="A3:AM3"/>
    <mergeCell ref="A5:AM5"/>
    <mergeCell ref="A7:G7"/>
    <mergeCell ref="H7:N7"/>
    <mergeCell ref="O7:S7"/>
    <mergeCell ref="T7:AM7"/>
    <mergeCell ref="AH8:AM8"/>
    <mergeCell ref="D9:G9"/>
    <mergeCell ref="H9:K9"/>
    <mergeCell ref="L9:Y9"/>
    <mergeCell ref="AC9:AG9"/>
    <mergeCell ref="AH9:AM9"/>
    <mergeCell ref="A8:C9"/>
    <mergeCell ref="D8:G8"/>
    <mergeCell ref="H8:K8"/>
    <mergeCell ref="L8:Y8"/>
    <mergeCell ref="Z8:AB9"/>
    <mergeCell ref="AC8:AG8"/>
    <mergeCell ref="AE10:AF10"/>
    <mergeCell ref="AG10:AI10"/>
    <mergeCell ref="AJ10:AK10"/>
    <mergeCell ref="AL10:AM10"/>
    <mergeCell ref="AP10:AU10"/>
    <mergeCell ref="A11:H12"/>
    <mergeCell ref="A10:G10"/>
    <mergeCell ref="H10:Q10"/>
    <mergeCell ref="R10:W10"/>
    <mergeCell ref="X10:Y10"/>
    <mergeCell ref="Z10:AB10"/>
    <mergeCell ref="AC10:AD10"/>
    <mergeCell ref="AE21:AH21"/>
    <mergeCell ref="AI21:AK21"/>
    <mergeCell ref="AL21:AM21"/>
    <mergeCell ref="H22:L22"/>
    <mergeCell ref="M22:O22"/>
    <mergeCell ref="Q22:U22"/>
    <mergeCell ref="V22:X22"/>
    <mergeCell ref="AE22:AG22"/>
    <mergeCell ref="A14:AM14"/>
    <mergeCell ref="X16:Z16"/>
    <mergeCell ref="AA16:AM16"/>
    <mergeCell ref="X17:Z17"/>
    <mergeCell ref="AA17:AM17"/>
    <mergeCell ref="A19:AM19"/>
    <mergeCell ref="A27:G27"/>
    <mergeCell ref="H27:L27"/>
    <mergeCell ref="M27:AM27"/>
    <mergeCell ref="H28:L28"/>
    <mergeCell ref="M28:AM28"/>
    <mergeCell ref="H29:L29"/>
    <mergeCell ref="M29:AM29"/>
    <mergeCell ref="X24:AC24"/>
    <mergeCell ref="AD24:AH24"/>
    <mergeCell ref="AI24:AK24"/>
    <mergeCell ref="AL24:AM24"/>
    <mergeCell ref="X25:AA26"/>
    <mergeCell ref="AB25:AC26"/>
    <mergeCell ref="AI25:AK25"/>
    <mergeCell ref="AL25:AM25"/>
    <mergeCell ref="AI26:AK26"/>
    <mergeCell ref="AL26:AM26"/>
    <mergeCell ref="H33:L33"/>
    <mergeCell ref="M33:AM33"/>
    <mergeCell ref="H34:L34"/>
    <mergeCell ref="M34:AM34"/>
    <mergeCell ref="H35:L35"/>
    <mergeCell ref="M35:AM35"/>
    <mergeCell ref="H30:L30"/>
    <mergeCell ref="M30:AM30"/>
    <mergeCell ref="H31:L31"/>
    <mergeCell ref="M31:AM31"/>
    <mergeCell ref="H32:L32"/>
    <mergeCell ref="M32:AM32"/>
    <mergeCell ref="AA41:AB41"/>
    <mergeCell ref="AC41:AH41"/>
    <mergeCell ref="AI41:AK41"/>
    <mergeCell ref="H36:L36"/>
    <mergeCell ref="M36:AM36"/>
    <mergeCell ref="H37:L37"/>
    <mergeCell ref="M37:AM37"/>
    <mergeCell ref="AE39:AH39"/>
    <mergeCell ref="AI39:AK39"/>
    <mergeCell ref="AL39:AM39"/>
    <mergeCell ref="AI43:AK43"/>
    <mergeCell ref="AL43:AM43"/>
    <mergeCell ref="X44:Z44"/>
    <mergeCell ref="AA44:AB44"/>
    <mergeCell ref="AC44:AH44"/>
    <mergeCell ref="AI44:AK44"/>
    <mergeCell ref="AL44:AM44"/>
    <mergeCell ref="AL41:AM41"/>
    <mergeCell ref="B42:J45"/>
    <mergeCell ref="X42:Z42"/>
    <mergeCell ref="AA42:AB42"/>
    <mergeCell ref="AC42:AH42"/>
    <mergeCell ref="AI42:AK42"/>
    <mergeCell ref="AL42:AM42"/>
    <mergeCell ref="X43:Z43"/>
    <mergeCell ref="AA43:AB43"/>
    <mergeCell ref="AC43:AH43"/>
    <mergeCell ref="A40:J41"/>
    <mergeCell ref="X40:Z40"/>
    <mergeCell ref="AA40:AB40"/>
    <mergeCell ref="AC40:AH40"/>
    <mergeCell ref="AI40:AK40"/>
    <mergeCell ref="AL40:AM40"/>
    <mergeCell ref="X41:Z41"/>
    <mergeCell ref="X48:AA49"/>
    <mergeCell ref="AB48:AC49"/>
    <mergeCell ref="AI48:AK48"/>
    <mergeCell ref="AL48:AM48"/>
    <mergeCell ref="AI49:AK49"/>
    <mergeCell ref="AL49:AM49"/>
    <mergeCell ref="X45:Z45"/>
    <mergeCell ref="AA45:AB45"/>
    <mergeCell ref="AC45:AH45"/>
    <mergeCell ref="AI45:AK45"/>
    <mergeCell ref="AL45:AM45"/>
    <mergeCell ref="X47:AC47"/>
    <mergeCell ref="AD47:AH47"/>
    <mergeCell ref="AI47:AK47"/>
    <mergeCell ref="AL47:AM47"/>
    <mergeCell ref="H53:L53"/>
    <mergeCell ref="M53:AM53"/>
    <mergeCell ref="H54:L54"/>
    <mergeCell ref="M54:AM54"/>
    <mergeCell ref="H55:L55"/>
    <mergeCell ref="M55:AM55"/>
    <mergeCell ref="A50:G50"/>
    <mergeCell ref="H50:L50"/>
    <mergeCell ref="M50:AM50"/>
    <mergeCell ref="H51:L51"/>
    <mergeCell ref="M51:AM51"/>
    <mergeCell ref="H52:L52"/>
    <mergeCell ref="M52:AM52"/>
    <mergeCell ref="H59:L59"/>
    <mergeCell ref="M59:AM59"/>
    <mergeCell ref="H60:L60"/>
    <mergeCell ref="M60:AM60"/>
    <mergeCell ref="H56:L56"/>
    <mergeCell ref="M56:AM56"/>
    <mergeCell ref="H57:L57"/>
    <mergeCell ref="M57:AM57"/>
    <mergeCell ref="H58:L58"/>
    <mergeCell ref="M58:AM58"/>
  </mergeCells>
  <phoneticPr fontId="4"/>
  <dataValidations count="3">
    <dataValidation imeMode="halfAlpha" allowBlank="1" showInputMessage="1" showErrorMessage="1" sqref="S24:V26 J24:N26 H7:N7 D9:G9 AC9:AG9 X10:Y10"/>
    <dataValidation type="list" allowBlank="1" showInputMessage="1" showErrorMessage="1" sqref="X16:Z17">
      <formula1>"○"</formula1>
    </dataValidation>
    <dataValidation type="list" allowBlank="1" showInputMessage="1" showErrorMessage="1" sqref="H10">
      <formula1>$CA$5:$CA$40</formula1>
    </dataValidation>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7521" r:id="rId4" name="Check Box 1">
              <controlPr defaultSize="0" autoFill="0" autoLine="0" autoPict="0">
                <anchor moveWithCells="1">
                  <from>
                    <xdr:col>7</xdr:col>
                    <xdr:colOff>175260</xdr:colOff>
                    <xdr:row>9</xdr:row>
                    <xdr:rowOff>251460</xdr:rowOff>
                  </from>
                  <to>
                    <xdr:col>9</xdr:col>
                    <xdr:colOff>22860</xdr:colOff>
                    <xdr:row>11</xdr:row>
                    <xdr:rowOff>22860</xdr:rowOff>
                  </to>
                </anchor>
              </controlPr>
            </control>
          </mc:Choice>
        </mc:AlternateContent>
        <mc:AlternateContent xmlns:mc="http://schemas.openxmlformats.org/markup-compatibility/2006">
          <mc:Choice Requires="x14">
            <control shapeId="107522" r:id="rId5" name="Check Box 2">
              <controlPr defaultSize="0" autoFill="0" autoLine="0" autoPict="0">
                <anchor moveWithCells="1">
                  <from>
                    <xdr:col>23</xdr:col>
                    <xdr:colOff>121920</xdr:colOff>
                    <xdr:row>9</xdr:row>
                    <xdr:rowOff>251460</xdr:rowOff>
                  </from>
                  <to>
                    <xdr:col>25</xdr:col>
                    <xdr:colOff>7620</xdr:colOff>
                    <xdr:row>11</xdr:row>
                    <xdr:rowOff>22860</xdr:rowOff>
                  </to>
                </anchor>
              </controlPr>
            </control>
          </mc:Choice>
        </mc:AlternateContent>
        <mc:AlternateContent xmlns:mc="http://schemas.openxmlformats.org/markup-compatibility/2006">
          <mc:Choice Requires="x14">
            <control shapeId="107523" r:id="rId6" name="Check Box 3">
              <controlPr defaultSize="0" autoFill="0" autoLine="0" autoPict="0">
                <anchor moveWithCells="1">
                  <from>
                    <xdr:col>7</xdr:col>
                    <xdr:colOff>175260</xdr:colOff>
                    <xdr:row>10</xdr:row>
                    <xdr:rowOff>220980</xdr:rowOff>
                  </from>
                  <to>
                    <xdr:col>9</xdr:col>
                    <xdr:colOff>22860</xdr:colOff>
                    <xdr:row>12</xdr:row>
                    <xdr:rowOff>22860</xdr:rowOff>
                  </to>
                </anchor>
              </controlPr>
            </control>
          </mc:Choice>
        </mc:AlternateContent>
        <mc:AlternateContent xmlns:mc="http://schemas.openxmlformats.org/markup-compatibility/2006">
          <mc:Choice Requires="x14">
            <control shapeId="107524" r:id="rId7" name="Check Box 4">
              <controlPr defaultSize="0" autoFill="0" autoLine="0" autoPict="0">
                <anchor moveWithCells="1">
                  <from>
                    <xdr:col>23</xdr:col>
                    <xdr:colOff>121920</xdr:colOff>
                    <xdr:row>10</xdr:row>
                    <xdr:rowOff>220980</xdr:rowOff>
                  </from>
                  <to>
                    <xdr:col>25</xdr:col>
                    <xdr:colOff>7620</xdr:colOff>
                    <xdr:row>12</xdr:row>
                    <xdr:rowOff>7620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62"/>
  <sheetViews>
    <sheetView showGridLines="0" showZeros="0" view="pageBreakPreview" zoomScale="130" zoomScaleNormal="160" zoomScaleSheetLayoutView="130" workbookViewId="0">
      <selection activeCell="CG35" sqref="CG35"/>
    </sheetView>
  </sheetViews>
  <sheetFormatPr defaultColWidth="2.21875" defaultRowHeight="13.2"/>
  <cols>
    <col min="1" max="1" width="2.21875" style="3" customWidth="1"/>
    <col min="2" max="7" width="2.21875" style="3"/>
    <col min="8" max="19" width="2.44140625" style="3" bestFit="1" customWidth="1"/>
    <col min="20" max="40" width="2.21875" style="3"/>
    <col min="41" max="47" width="2.21875" style="3" hidden="1" customWidth="1"/>
    <col min="48" max="49" width="2.21875" style="3"/>
    <col min="50" max="72" width="0" style="3" hidden="1" customWidth="1"/>
    <col min="73" max="78" width="2.21875" style="3"/>
    <col min="79" max="79" width="49.109375" style="3" hidden="1" customWidth="1"/>
    <col min="80" max="84" width="8.109375" style="3" hidden="1" customWidth="1"/>
    <col min="85" max="87" width="8.109375" style="3" customWidth="1"/>
    <col min="88" max="16384" width="2.21875" style="3"/>
  </cols>
  <sheetData>
    <row r="1" spans="1:84">
      <c r="A1" s="3" t="s">
        <v>160</v>
      </c>
    </row>
    <row r="2" spans="1:84" ht="3" customHeight="1"/>
    <row r="3" spans="1:84">
      <c r="A3" s="365" t="s">
        <v>141</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7"/>
      <c r="CA3" s="14"/>
      <c r="CB3" s="15" t="s">
        <v>60</v>
      </c>
      <c r="CC3" s="14"/>
      <c r="CD3" s="14"/>
      <c r="CE3" s="15" t="s">
        <v>63</v>
      </c>
      <c r="CF3" s="14"/>
    </row>
    <row r="4" spans="1:84" ht="4.5"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CA4" s="14"/>
      <c r="CB4" s="15" t="s">
        <v>62</v>
      </c>
      <c r="CC4" s="15"/>
      <c r="CD4" s="15" t="s">
        <v>70</v>
      </c>
      <c r="CE4" s="15" t="s">
        <v>62</v>
      </c>
      <c r="CF4" s="14"/>
    </row>
    <row r="5" spans="1:84">
      <c r="A5" s="356" t="s">
        <v>71</v>
      </c>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8"/>
      <c r="CA5" t="s">
        <v>25</v>
      </c>
      <c r="CB5" s="6">
        <v>892</v>
      </c>
      <c r="CC5" t="s">
        <v>58</v>
      </c>
      <c r="CD5"/>
      <c r="CE5" s="6">
        <v>200</v>
      </c>
      <c r="CF5" t="s">
        <v>58</v>
      </c>
    </row>
    <row r="6" spans="1:84" ht="4.5" customHeight="1">
      <c r="A6" s="199"/>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CA6" t="s">
        <v>26</v>
      </c>
      <c r="CB6" s="6">
        <v>1137</v>
      </c>
      <c r="CC6" t="s">
        <v>58</v>
      </c>
      <c r="CD6"/>
      <c r="CE6" s="6">
        <v>200</v>
      </c>
      <c r="CF6" t="s">
        <v>58</v>
      </c>
    </row>
    <row r="7" spans="1:84" ht="17.25" customHeight="1">
      <c r="A7" s="281" t="s">
        <v>41</v>
      </c>
      <c r="B7" s="282"/>
      <c r="C7" s="282"/>
      <c r="D7" s="282"/>
      <c r="E7" s="282"/>
      <c r="F7" s="282"/>
      <c r="G7" s="283"/>
      <c r="H7" s="375"/>
      <c r="I7" s="376"/>
      <c r="J7" s="376"/>
      <c r="K7" s="376"/>
      <c r="L7" s="376"/>
      <c r="M7" s="376"/>
      <c r="N7" s="377"/>
      <c r="O7" s="281" t="s">
        <v>72</v>
      </c>
      <c r="P7" s="282"/>
      <c r="Q7" s="282"/>
      <c r="R7" s="282"/>
      <c r="S7" s="283"/>
      <c r="T7" s="378"/>
      <c r="U7" s="345"/>
      <c r="V7" s="345"/>
      <c r="W7" s="345"/>
      <c r="X7" s="345"/>
      <c r="Y7" s="345"/>
      <c r="Z7" s="345"/>
      <c r="AA7" s="345"/>
      <c r="AB7" s="345"/>
      <c r="AC7" s="345"/>
      <c r="AD7" s="345"/>
      <c r="AE7" s="345"/>
      <c r="AF7" s="345"/>
      <c r="AG7" s="345"/>
      <c r="AH7" s="345"/>
      <c r="AI7" s="345"/>
      <c r="AJ7" s="345"/>
      <c r="AK7" s="345"/>
      <c r="AL7" s="345"/>
      <c r="AM7" s="379"/>
      <c r="CA7" t="s">
        <v>27</v>
      </c>
      <c r="CB7" s="6">
        <v>1480</v>
      </c>
      <c r="CC7" t="s">
        <v>58</v>
      </c>
      <c r="CD7"/>
      <c r="CE7" s="6">
        <v>200</v>
      </c>
      <c r="CF7" t="s">
        <v>58</v>
      </c>
    </row>
    <row r="8" spans="1:84">
      <c r="A8" s="368" t="s">
        <v>73</v>
      </c>
      <c r="B8" s="369"/>
      <c r="C8" s="370"/>
      <c r="D8" s="281" t="s">
        <v>120</v>
      </c>
      <c r="E8" s="282"/>
      <c r="F8" s="282"/>
      <c r="G8" s="283"/>
      <c r="H8" s="281" t="s">
        <v>74</v>
      </c>
      <c r="I8" s="282"/>
      <c r="J8" s="282"/>
      <c r="K8" s="283"/>
      <c r="L8" s="281" t="s">
        <v>75</v>
      </c>
      <c r="M8" s="282"/>
      <c r="N8" s="282"/>
      <c r="O8" s="282"/>
      <c r="P8" s="282"/>
      <c r="Q8" s="282"/>
      <c r="R8" s="282"/>
      <c r="S8" s="282"/>
      <c r="T8" s="282"/>
      <c r="U8" s="282"/>
      <c r="V8" s="282"/>
      <c r="W8" s="282"/>
      <c r="X8" s="282"/>
      <c r="Y8" s="283"/>
      <c r="Z8" s="368" t="s">
        <v>76</v>
      </c>
      <c r="AA8" s="369"/>
      <c r="AB8" s="370"/>
      <c r="AC8" s="281" t="s">
        <v>3</v>
      </c>
      <c r="AD8" s="282"/>
      <c r="AE8" s="282"/>
      <c r="AF8" s="282"/>
      <c r="AG8" s="282"/>
      <c r="AH8" s="383" t="s">
        <v>78</v>
      </c>
      <c r="AI8" s="350"/>
      <c r="AJ8" s="350"/>
      <c r="AK8" s="350"/>
      <c r="AL8" s="350"/>
      <c r="AM8" s="351"/>
      <c r="AV8" s="4"/>
      <c r="CA8" s="2" t="s">
        <v>40</v>
      </c>
      <c r="CB8" s="6">
        <v>384</v>
      </c>
      <c r="CC8" t="s">
        <v>58</v>
      </c>
      <c r="CD8"/>
      <c r="CE8" s="6">
        <v>200</v>
      </c>
      <c r="CF8" t="s">
        <v>58</v>
      </c>
    </row>
    <row r="9" spans="1:84" ht="17.25" customHeight="1">
      <c r="A9" s="371"/>
      <c r="B9" s="372"/>
      <c r="C9" s="373"/>
      <c r="D9" s="380"/>
      <c r="E9" s="381"/>
      <c r="F9" s="381"/>
      <c r="G9" s="382"/>
      <c r="H9" s="374" t="s">
        <v>142</v>
      </c>
      <c r="I9" s="269"/>
      <c r="J9" s="269"/>
      <c r="K9" s="270"/>
      <c r="L9" s="298"/>
      <c r="M9" s="299"/>
      <c r="N9" s="299"/>
      <c r="O9" s="299"/>
      <c r="P9" s="299"/>
      <c r="Q9" s="299"/>
      <c r="R9" s="299"/>
      <c r="S9" s="299"/>
      <c r="T9" s="299"/>
      <c r="U9" s="299"/>
      <c r="V9" s="299"/>
      <c r="W9" s="299"/>
      <c r="X9" s="299"/>
      <c r="Y9" s="339"/>
      <c r="Z9" s="371"/>
      <c r="AA9" s="372"/>
      <c r="AB9" s="373"/>
      <c r="AC9" s="298"/>
      <c r="AD9" s="299"/>
      <c r="AE9" s="299"/>
      <c r="AF9" s="299"/>
      <c r="AG9" s="339"/>
      <c r="AH9" s="384"/>
      <c r="AI9" s="385"/>
      <c r="AJ9" s="385"/>
      <c r="AK9" s="385"/>
      <c r="AL9" s="385"/>
      <c r="AM9" s="386"/>
      <c r="CA9" t="s">
        <v>4</v>
      </c>
      <c r="CB9" s="6">
        <v>375</v>
      </c>
      <c r="CC9" t="s">
        <v>58</v>
      </c>
      <c r="CD9"/>
      <c r="CE9" s="6">
        <v>200</v>
      </c>
      <c r="CF9" t="s">
        <v>58</v>
      </c>
    </row>
    <row r="10" spans="1:84" s="4" customFormat="1" ht="20.25" customHeight="1">
      <c r="A10" s="335" t="s">
        <v>121</v>
      </c>
      <c r="B10" s="336"/>
      <c r="C10" s="336"/>
      <c r="D10" s="336"/>
      <c r="E10" s="336"/>
      <c r="F10" s="336"/>
      <c r="G10" s="336"/>
      <c r="H10" s="362"/>
      <c r="I10" s="363"/>
      <c r="J10" s="363"/>
      <c r="K10" s="363"/>
      <c r="L10" s="363"/>
      <c r="M10" s="363"/>
      <c r="N10" s="363"/>
      <c r="O10" s="363"/>
      <c r="P10" s="363"/>
      <c r="Q10" s="364"/>
      <c r="R10" s="359" t="s">
        <v>122</v>
      </c>
      <c r="S10" s="360"/>
      <c r="T10" s="360"/>
      <c r="U10" s="360"/>
      <c r="V10" s="360"/>
      <c r="W10" s="361"/>
      <c r="X10" s="337"/>
      <c r="Y10" s="338"/>
      <c r="Z10" s="349" t="s">
        <v>57</v>
      </c>
      <c r="AA10" s="350"/>
      <c r="AB10" s="351"/>
      <c r="AC10" s="345"/>
      <c r="AD10" s="345"/>
      <c r="AE10" s="324" t="s">
        <v>42</v>
      </c>
      <c r="AF10" s="325"/>
      <c r="AG10" s="346" t="s">
        <v>91</v>
      </c>
      <c r="AH10" s="347"/>
      <c r="AI10" s="348"/>
      <c r="AJ10" s="345"/>
      <c r="AK10" s="345"/>
      <c r="AL10" s="324" t="s">
        <v>42</v>
      </c>
      <c r="AM10" s="325"/>
      <c r="AP10" s="340"/>
      <c r="AQ10" s="340"/>
      <c r="AR10" s="340"/>
      <c r="AS10" s="340"/>
      <c r="AT10" s="340"/>
      <c r="AU10" s="340"/>
      <c r="CA10" t="s">
        <v>28</v>
      </c>
      <c r="CB10" s="6">
        <v>939</v>
      </c>
      <c r="CC10" t="s">
        <v>58</v>
      </c>
      <c r="CD10"/>
      <c r="CE10" s="6">
        <v>200</v>
      </c>
      <c r="CF10" t="s">
        <v>58</v>
      </c>
    </row>
    <row r="11" spans="1:84" s="4" customFormat="1" ht="18" customHeight="1">
      <c r="A11" s="352" t="s">
        <v>22</v>
      </c>
      <c r="B11" s="305"/>
      <c r="C11" s="305"/>
      <c r="D11" s="305"/>
      <c r="E11" s="305"/>
      <c r="F11" s="305"/>
      <c r="G11" s="305"/>
      <c r="H11" s="306"/>
      <c r="I11" s="9"/>
      <c r="J11" s="39" t="s">
        <v>50</v>
      </c>
      <c r="K11" s="40"/>
      <c r="L11" s="41"/>
      <c r="M11" s="41"/>
      <c r="N11" s="41"/>
      <c r="O11" s="41"/>
      <c r="P11" s="41"/>
      <c r="Q11" s="41"/>
      <c r="R11" s="41"/>
      <c r="S11" s="41"/>
      <c r="T11" s="41"/>
      <c r="U11" s="41"/>
      <c r="V11" s="41"/>
      <c r="W11" s="41"/>
      <c r="X11" s="41"/>
      <c r="Y11" s="9"/>
      <c r="Z11" s="39" t="s">
        <v>65</v>
      </c>
      <c r="AA11" s="40"/>
      <c r="AB11" s="41"/>
      <c r="AC11" s="41"/>
      <c r="AD11" s="41"/>
      <c r="AE11" s="41"/>
      <c r="AF11" s="41"/>
      <c r="AG11" s="41"/>
      <c r="AH11" s="41"/>
      <c r="AI11" s="41"/>
      <c r="AJ11" s="41"/>
      <c r="AK11" s="41"/>
      <c r="AL11" s="41"/>
      <c r="AM11" s="45"/>
      <c r="CA11" t="s">
        <v>29</v>
      </c>
      <c r="CB11" s="6">
        <v>1181</v>
      </c>
      <c r="CC11" t="s">
        <v>58</v>
      </c>
      <c r="CD11"/>
      <c r="CE11" s="6">
        <v>200</v>
      </c>
      <c r="CF11" t="s">
        <v>58</v>
      </c>
    </row>
    <row r="12" spans="1:84" s="4" customFormat="1" ht="18" customHeight="1">
      <c r="A12" s="353"/>
      <c r="B12" s="308"/>
      <c r="C12" s="308"/>
      <c r="D12" s="308"/>
      <c r="E12" s="308"/>
      <c r="F12" s="308"/>
      <c r="G12" s="308"/>
      <c r="H12" s="309"/>
      <c r="I12" s="13"/>
      <c r="J12" s="42" t="s">
        <v>69</v>
      </c>
      <c r="K12" s="43"/>
      <c r="L12" s="44"/>
      <c r="M12" s="44"/>
      <c r="N12" s="44"/>
      <c r="O12" s="44"/>
      <c r="P12" s="44"/>
      <c r="Q12" s="44"/>
      <c r="R12" s="44"/>
      <c r="S12" s="44"/>
      <c r="T12" s="44"/>
      <c r="U12" s="43"/>
      <c r="V12" s="44"/>
      <c r="W12" s="44"/>
      <c r="X12" s="44"/>
      <c r="Y12" s="8"/>
      <c r="Z12" s="46" t="s">
        <v>68</v>
      </c>
      <c r="AA12" s="43"/>
      <c r="AB12" s="44"/>
      <c r="AC12" s="44"/>
      <c r="AD12" s="44"/>
      <c r="AE12" s="44"/>
      <c r="AF12" s="44"/>
      <c r="AG12" s="44"/>
      <c r="AH12" s="44"/>
      <c r="AI12" s="44"/>
      <c r="AJ12" s="44"/>
      <c r="AK12" s="44"/>
      <c r="AL12" s="44"/>
      <c r="AM12" s="47"/>
      <c r="CA12" t="s">
        <v>30</v>
      </c>
      <c r="CB12" s="6">
        <v>1885</v>
      </c>
      <c r="CC12" t="s">
        <v>58</v>
      </c>
      <c r="CD12"/>
      <c r="CE12" s="6">
        <v>200</v>
      </c>
      <c r="CF12" t="s">
        <v>58</v>
      </c>
    </row>
    <row r="13" spans="1:84" s="4" customFormat="1" ht="6" customHeight="1">
      <c r="A13" s="151"/>
      <c r="B13" s="151"/>
      <c r="C13" s="151"/>
      <c r="D13" s="151"/>
      <c r="E13" s="151"/>
      <c r="F13" s="151"/>
      <c r="G13" s="151"/>
      <c r="H13" s="151"/>
      <c r="I13" s="40"/>
      <c r="J13" s="39"/>
      <c r="K13" s="40"/>
      <c r="L13" s="41"/>
      <c r="M13" s="41"/>
      <c r="N13" s="41"/>
      <c r="O13" s="41"/>
      <c r="P13" s="41"/>
      <c r="Q13" s="41"/>
      <c r="R13" s="41"/>
      <c r="S13" s="41"/>
      <c r="T13" s="41"/>
      <c r="U13" s="40"/>
      <c r="V13" s="41"/>
      <c r="W13" s="41"/>
      <c r="X13" s="41"/>
      <c r="Y13" s="39"/>
      <c r="Z13" s="152"/>
      <c r="AA13" s="40"/>
      <c r="AB13" s="41"/>
      <c r="AC13" s="41"/>
      <c r="AD13" s="41"/>
      <c r="AE13" s="41"/>
      <c r="AF13" s="41"/>
      <c r="AG13" s="41"/>
      <c r="AH13" s="41"/>
      <c r="AI13" s="41"/>
      <c r="AJ13" s="41"/>
      <c r="AK13" s="41"/>
      <c r="AL13" s="41"/>
      <c r="AM13" s="41"/>
      <c r="CA13" t="s">
        <v>24</v>
      </c>
      <c r="CB13" s="6">
        <f>CD13*個票20!$AC$10</f>
        <v>0</v>
      </c>
      <c r="CC13" t="s">
        <v>59</v>
      </c>
      <c r="CD13">
        <v>44</v>
      </c>
      <c r="CE13" s="6">
        <v>200</v>
      </c>
      <c r="CF13" t="s">
        <v>58</v>
      </c>
    </row>
    <row r="14" spans="1:84" s="4" customFormat="1" hidden="1">
      <c r="A14" s="314"/>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4"/>
      <c r="CA14" t="s">
        <v>21</v>
      </c>
      <c r="CB14" s="6">
        <f>CD14*個票20!$AC$10</f>
        <v>0</v>
      </c>
      <c r="CC14" t="s">
        <v>59</v>
      </c>
      <c r="CD14">
        <v>44</v>
      </c>
      <c r="CE14" s="6">
        <v>200</v>
      </c>
      <c r="CF14" t="s">
        <v>58</v>
      </c>
    </row>
    <row r="15" spans="1:84" s="4" customFormat="1" ht="3" hidden="1" customHeight="1">
      <c r="A15" s="53"/>
      <c r="B15" s="53"/>
      <c r="C15" s="53"/>
      <c r="D15" s="53"/>
      <c r="E15" s="53"/>
      <c r="F15" s="53"/>
      <c r="G15" s="53"/>
      <c r="H15" s="53"/>
      <c r="I15" s="50"/>
      <c r="J15" s="54"/>
      <c r="K15" s="49"/>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CA15" t="s">
        <v>5</v>
      </c>
      <c r="CB15" s="6">
        <v>534</v>
      </c>
      <c r="CC15" t="s">
        <v>58</v>
      </c>
      <c r="CD15"/>
      <c r="CE15" s="6">
        <v>200</v>
      </c>
      <c r="CF15" t="s">
        <v>58</v>
      </c>
    </row>
    <row r="16" spans="1:84" s="4" customFormat="1" ht="18" hidden="1" customHeight="1">
      <c r="A16" s="153"/>
      <c r="B16" s="169"/>
      <c r="C16" s="169"/>
      <c r="D16" s="169"/>
      <c r="E16" s="169"/>
      <c r="F16" s="169"/>
      <c r="G16" s="169"/>
      <c r="H16" s="169"/>
      <c r="I16" s="169"/>
      <c r="J16" s="169"/>
      <c r="K16" s="169"/>
      <c r="L16" s="169"/>
      <c r="M16" s="169"/>
      <c r="N16" s="169"/>
      <c r="O16" s="169"/>
      <c r="P16" s="169"/>
      <c r="Q16" s="169"/>
      <c r="R16" s="169"/>
      <c r="S16" s="169"/>
      <c r="T16" s="201"/>
      <c r="U16" s="201"/>
      <c r="V16" s="201"/>
      <c r="W16" s="201"/>
      <c r="X16" s="314"/>
      <c r="Y16" s="314"/>
      <c r="Z16" s="314"/>
      <c r="AA16" s="328"/>
      <c r="AB16" s="328"/>
      <c r="AC16" s="328"/>
      <c r="AD16" s="328"/>
      <c r="AE16" s="328"/>
      <c r="AF16" s="328"/>
      <c r="AG16" s="328"/>
      <c r="AH16" s="328"/>
      <c r="AI16" s="328"/>
      <c r="AJ16" s="328"/>
      <c r="AK16" s="328"/>
      <c r="AL16" s="328"/>
      <c r="AM16" s="328"/>
      <c r="CA16" t="s">
        <v>6</v>
      </c>
      <c r="CB16" s="6">
        <v>564</v>
      </c>
      <c r="CC16" t="s">
        <v>58</v>
      </c>
      <c r="CD16"/>
      <c r="CE16" s="6">
        <v>200</v>
      </c>
      <c r="CF16" t="s">
        <v>58</v>
      </c>
    </row>
    <row r="17" spans="1:84" s="4" customFormat="1" ht="18" hidden="1" customHeight="1">
      <c r="A17" s="153"/>
      <c r="B17" s="169"/>
      <c r="C17" s="169"/>
      <c r="D17" s="169"/>
      <c r="E17" s="169"/>
      <c r="F17" s="169"/>
      <c r="G17" s="169"/>
      <c r="H17" s="169"/>
      <c r="I17" s="169"/>
      <c r="J17" s="169"/>
      <c r="K17" s="169"/>
      <c r="L17" s="169"/>
      <c r="M17" s="169"/>
      <c r="N17" s="169"/>
      <c r="O17" s="169"/>
      <c r="P17" s="169"/>
      <c r="Q17" s="169"/>
      <c r="R17" s="169"/>
      <c r="S17" s="169"/>
      <c r="T17" s="155"/>
      <c r="U17" s="155"/>
      <c r="V17" s="155"/>
      <c r="W17" s="155"/>
      <c r="X17" s="314"/>
      <c r="Y17" s="314"/>
      <c r="Z17" s="314"/>
      <c r="AA17" s="328"/>
      <c r="AB17" s="328"/>
      <c r="AC17" s="328"/>
      <c r="AD17" s="328"/>
      <c r="AE17" s="328"/>
      <c r="AF17" s="328"/>
      <c r="AG17" s="328"/>
      <c r="AH17" s="328"/>
      <c r="AI17" s="328"/>
      <c r="AJ17" s="328"/>
      <c r="AK17" s="328"/>
      <c r="AL17" s="328"/>
      <c r="AM17" s="328"/>
      <c r="CA17" t="s">
        <v>7</v>
      </c>
      <c r="CB17" s="6">
        <v>518</v>
      </c>
      <c r="CC17" t="s">
        <v>58</v>
      </c>
      <c r="CD17"/>
      <c r="CE17" s="6">
        <v>200</v>
      </c>
      <c r="CF17" t="s">
        <v>58</v>
      </c>
    </row>
    <row r="18" spans="1:84" s="4" customFormat="1" ht="6" customHeight="1">
      <c r="A18" s="53"/>
      <c r="B18" s="53"/>
      <c r="C18" s="53"/>
      <c r="D18" s="53"/>
      <c r="E18" s="53"/>
      <c r="F18" s="53"/>
      <c r="G18" s="53"/>
      <c r="H18" s="53"/>
      <c r="I18" s="50"/>
      <c r="J18" s="54"/>
      <c r="K18" s="49"/>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CA18" t="s">
        <v>8</v>
      </c>
      <c r="CB18" s="6">
        <v>227</v>
      </c>
      <c r="CC18" t="s">
        <v>58</v>
      </c>
      <c r="CD18"/>
      <c r="CE18" s="6">
        <v>200</v>
      </c>
      <c r="CF18" t="s">
        <v>58</v>
      </c>
    </row>
    <row r="19" spans="1:84" s="4" customFormat="1">
      <c r="A19" s="356" t="s">
        <v>134</v>
      </c>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8"/>
      <c r="CA19" t="s">
        <v>9</v>
      </c>
      <c r="CB19" s="6">
        <v>508</v>
      </c>
      <c r="CC19" t="s">
        <v>58</v>
      </c>
      <c r="CD19"/>
      <c r="CE19" s="6">
        <v>200</v>
      </c>
      <c r="CF19" t="s">
        <v>58</v>
      </c>
    </row>
    <row r="20" spans="1:84" s="4" customFormat="1" ht="3" customHeight="1" thickBot="1">
      <c r="A20" s="53"/>
      <c r="B20" s="53"/>
      <c r="C20" s="53"/>
      <c r="D20" s="53"/>
      <c r="E20" s="53"/>
      <c r="F20" s="53"/>
      <c r="G20" s="53"/>
      <c r="H20" s="53"/>
      <c r="I20" s="50"/>
      <c r="J20" s="54"/>
      <c r="K20" s="49"/>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CA20" t="s">
        <v>10</v>
      </c>
      <c r="CB20" s="6">
        <v>204</v>
      </c>
      <c r="CC20" t="s">
        <v>58</v>
      </c>
      <c r="CD20"/>
      <c r="CE20" s="6">
        <v>200</v>
      </c>
      <c r="CF20" t="s">
        <v>58</v>
      </c>
    </row>
    <row r="21" spans="1:84" s="4" customFormat="1" ht="19.5" customHeight="1" thickBot="1">
      <c r="A21" s="55" t="s">
        <v>49</v>
      </c>
      <c r="B21" s="53"/>
      <c r="C21" s="53"/>
      <c r="D21" s="53"/>
      <c r="E21" s="53"/>
      <c r="F21" s="53"/>
      <c r="G21" s="53"/>
      <c r="H21" s="53"/>
      <c r="I21" s="111"/>
      <c r="J21" s="54"/>
      <c r="K21" s="49"/>
      <c r="L21" s="51"/>
      <c r="M21" s="51"/>
      <c r="N21" s="51"/>
      <c r="O21" s="51"/>
      <c r="P21" s="51"/>
      <c r="Q21" s="51"/>
      <c r="R21" s="51"/>
      <c r="S21" s="51"/>
      <c r="T21" s="51"/>
      <c r="U21" s="51"/>
      <c r="V21" s="51"/>
      <c r="W21" s="51"/>
      <c r="X21" s="51"/>
      <c r="Y21" s="51"/>
      <c r="Z21" s="51"/>
      <c r="AA21" s="51"/>
      <c r="AB21" s="51"/>
      <c r="AC21" s="51"/>
      <c r="AD21" s="51"/>
      <c r="AE21" s="261" t="s">
        <v>154</v>
      </c>
      <c r="AF21" s="262"/>
      <c r="AG21" s="262"/>
      <c r="AH21" s="263"/>
      <c r="AI21" s="322">
        <f>(20*M22+5*V22)*10+AE22</f>
        <v>0</v>
      </c>
      <c r="AJ21" s="323"/>
      <c r="AK21" s="323"/>
      <c r="AL21" s="320" t="s">
        <v>39</v>
      </c>
      <c r="AM21" s="321"/>
      <c r="CA21" t="s">
        <v>11</v>
      </c>
      <c r="CB21" s="6">
        <v>148</v>
      </c>
      <c r="CC21" t="s">
        <v>58</v>
      </c>
      <c r="CD21"/>
      <c r="CE21" s="6">
        <v>200</v>
      </c>
      <c r="CF21" t="s">
        <v>58</v>
      </c>
    </row>
    <row r="22" spans="1:84" s="4" customFormat="1" ht="19.5" customHeight="1">
      <c r="A22" s="202" t="s">
        <v>54</v>
      </c>
      <c r="B22" s="21"/>
      <c r="C22" s="22"/>
      <c r="D22" s="22"/>
      <c r="E22" s="22"/>
      <c r="F22" s="22"/>
      <c r="G22" s="23"/>
      <c r="H22" s="341" t="s">
        <v>55</v>
      </c>
      <c r="I22" s="342"/>
      <c r="J22" s="342"/>
      <c r="K22" s="342"/>
      <c r="L22" s="343"/>
      <c r="M22" s="344"/>
      <c r="N22" s="344"/>
      <c r="O22" s="344"/>
      <c r="P22" s="16" t="s">
        <v>42</v>
      </c>
      <c r="Q22" s="295" t="s">
        <v>139</v>
      </c>
      <c r="R22" s="296"/>
      <c r="S22" s="296"/>
      <c r="T22" s="296"/>
      <c r="U22" s="297"/>
      <c r="V22" s="344"/>
      <c r="W22" s="344"/>
      <c r="X22" s="344"/>
      <c r="Y22" s="63" t="s">
        <v>42</v>
      </c>
      <c r="Z22" s="196" t="s">
        <v>101</v>
      </c>
      <c r="AA22" s="197"/>
      <c r="AB22" s="197"/>
      <c r="AC22" s="197"/>
      <c r="AD22" s="198"/>
      <c r="AE22" s="392"/>
      <c r="AF22" s="393"/>
      <c r="AG22" s="393"/>
      <c r="AH22" s="114" t="s">
        <v>102</v>
      </c>
      <c r="AI22" s="114"/>
      <c r="AJ22" s="112"/>
      <c r="AK22" s="44"/>
      <c r="AL22" s="44"/>
      <c r="AM22" s="47"/>
      <c r="AO22" s="4">
        <f>IF(M22=0,,"有")</f>
        <v>0</v>
      </c>
      <c r="CA22" t="s">
        <v>12</v>
      </c>
      <c r="CB22" s="6">
        <v>148</v>
      </c>
      <c r="CC22" t="s">
        <v>58</v>
      </c>
      <c r="CD22"/>
      <c r="CE22" s="6">
        <v>200</v>
      </c>
      <c r="CF22" t="s">
        <v>58</v>
      </c>
    </row>
    <row r="23" spans="1:84" s="4" customFormat="1" ht="6" customHeight="1" thickBot="1">
      <c r="A23" s="53"/>
      <c r="B23" s="53"/>
      <c r="C23" s="53"/>
      <c r="D23" s="53"/>
      <c r="E23" s="53"/>
      <c r="F23" s="53"/>
      <c r="G23" s="53"/>
      <c r="H23" s="53"/>
      <c r="I23" s="50"/>
      <c r="J23" s="54"/>
      <c r="K23" s="49"/>
      <c r="L23" s="51"/>
      <c r="M23" s="51"/>
      <c r="N23" s="51"/>
      <c r="O23" s="51"/>
      <c r="P23" s="51"/>
      <c r="Q23" s="51"/>
      <c r="R23" s="51"/>
      <c r="S23" s="51"/>
      <c r="T23" s="51"/>
      <c r="U23" s="51"/>
      <c r="V23" s="51"/>
      <c r="W23" s="51"/>
      <c r="X23" s="199"/>
      <c r="Y23" s="199"/>
      <c r="Z23" s="199"/>
      <c r="AA23" s="199"/>
      <c r="AB23" s="199"/>
      <c r="AC23" s="199"/>
      <c r="AD23" s="41"/>
      <c r="AE23" s="51"/>
      <c r="AF23" s="51"/>
      <c r="AG23" s="51"/>
      <c r="AH23" s="51"/>
      <c r="AI23" s="51"/>
      <c r="AJ23" s="51"/>
      <c r="AK23" s="51"/>
      <c r="AL23" s="51"/>
      <c r="AM23" s="51"/>
      <c r="CA23" s="12" t="s">
        <v>47</v>
      </c>
      <c r="CB23" s="6">
        <v>33</v>
      </c>
      <c r="CC23" t="s">
        <v>58</v>
      </c>
      <c r="CD23"/>
      <c r="CE23" s="6">
        <v>200</v>
      </c>
      <c r="CF23" t="s">
        <v>58</v>
      </c>
    </row>
    <row r="24" spans="1:84" ht="19.5" customHeight="1" thickBot="1">
      <c r="A24" s="56" t="s">
        <v>64</v>
      </c>
      <c r="B24" s="53"/>
      <c r="C24" s="168"/>
      <c r="D24" s="53"/>
      <c r="E24" s="57"/>
      <c r="F24" s="53"/>
      <c r="G24" s="53"/>
      <c r="H24" s="53"/>
      <c r="I24" s="53"/>
      <c r="J24" s="58"/>
      <c r="K24" s="58"/>
      <c r="L24" s="58"/>
      <c r="M24" s="58"/>
      <c r="N24" s="58"/>
      <c r="O24" s="59"/>
      <c r="P24" s="60"/>
      <c r="Q24" s="61"/>
      <c r="R24" s="61"/>
      <c r="S24" s="58"/>
      <c r="T24" s="54"/>
      <c r="U24" s="58"/>
      <c r="V24" s="58"/>
      <c r="W24" s="168"/>
      <c r="X24" s="264" t="s">
        <v>90</v>
      </c>
      <c r="Y24" s="265"/>
      <c r="Z24" s="265"/>
      <c r="AA24" s="265"/>
      <c r="AB24" s="265"/>
      <c r="AC24" s="266"/>
      <c r="AD24" s="261" t="s">
        <v>155</v>
      </c>
      <c r="AE24" s="262"/>
      <c r="AF24" s="262"/>
      <c r="AG24" s="262"/>
      <c r="AH24" s="263"/>
      <c r="AI24" s="354">
        <f>MIN(X25,ROUNDDOWN(H37/1000,0))</f>
        <v>0</v>
      </c>
      <c r="AJ24" s="355"/>
      <c r="AK24" s="355"/>
      <c r="AL24" s="320" t="s">
        <v>39</v>
      </c>
      <c r="AM24" s="321"/>
      <c r="CA24" t="s">
        <v>13</v>
      </c>
      <c r="CB24" s="6">
        <v>475</v>
      </c>
      <c r="CC24" t="s">
        <v>58</v>
      </c>
      <c r="CD24"/>
      <c r="CE24" s="6">
        <v>200</v>
      </c>
      <c r="CF24" t="s">
        <v>58</v>
      </c>
    </row>
    <row r="25" spans="1:84" ht="13.8" thickBot="1">
      <c r="A25" s="56"/>
      <c r="B25" s="53"/>
      <c r="C25" s="168"/>
      <c r="D25" s="53"/>
      <c r="E25" s="57"/>
      <c r="F25" s="53"/>
      <c r="G25" s="53"/>
      <c r="H25" s="53"/>
      <c r="I25" s="53"/>
      <c r="J25" s="58"/>
      <c r="K25" s="58"/>
      <c r="L25" s="58"/>
      <c r="M25" s="58"/>
      <c r="N25" s="58"/>
      <c r="O25" s="59"/>
      <c r="P25" s="60"/>
      <c r="Q25" s="61"/>
      <c r="R25" s="61"/>
      <c r="S25" s="58"/>
      <c r="T25" s="54"/>
      <c r="U25" s="58"/>
      <c r="V25" s="58"/>
      <c r="W25" s="62"/>
      <c r="X25" s="271" t="str">
        <f>IFERROR(VLOOKUP(H10,個票20!CA5:CB39,2,FALSE),"")</f>
        <v/>
      </c>
      <c r="Y25" s="272"/>
      <c r="Z25" s="272"/>
      <c r="AA25" s="272"/>
      <c r="AB25" s="267" t="s">
        <v>39</v>
      </c>
      <c r="AC25" s="268"/>
      <c r="AD25" s="162"/>
      <c r="AE25" s="163"/>
      <c r="AF25" s="163"/>
      <c r="AG25" s="163"/>
      <c r="AH25" s="164"/>
      <c r="AI25" s="394"/>
      <c r="AJ25" s="394"/>
      <c r="AK25" s="394"/>
      <c r="AL25" s="387"/>
      <c r="AM25" s="388"/>
      <c r="AV25" s="4"/>
      <c r="AX25" s="134" t="str">
        <f>IF(X25&gt;=AI26,"○","！（補助上限額を超過しています）")</f>
        <v>○</v>
      </c>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6"/>
      <c r="CA25" t="s">
        <v>14</v>
      </c>
      <c r="CB25" s="6">
        <v>638</v>
      </c>
      <c r="CC25" t="s">
        <v>58</v>
      </c>
      <c r="CD25"/>
      <c r="CE25" s="6">
        <v>200</v>
      </c>
      <c r="CF25" t="s">
        <v>58</v>
      </c>
    </row>
    <row r="26" spans="1:84" ht="15" customHeight="1">
      <c r="A26" s="168" t="s">
        <v>79</v>
      </c>
      <c r="B26" s="53"/>
      <c r="C26" s="168"/>
      <c r="D26" s="53"/>
      <c r="E26" s="57"/>
      <c r="F26" s="53"/>
      <c r="G26" s="53"/>
      <c r="H26" s="53"/>
      <c r="I26" s="53"/>
      <c r="J26" s="58"/>
      <c r="K26" s="58"/>
      <c r="L26" s="58"/>
      <c r="M26" s="58"/>
      <c r="N26" s="58"/>
      <c r="O26" s="59"/>
      <c r="P26" s="60"/>
      <c r="Q26" s="61"/>
      <c r="R26" s="61"/>
      <c r="S26" s="58"/>
      <c r="T26" s="54"/>
      <c r="U26" s="58"/>
      <c r="V26" s="58"/>
      <c r="W26" s="62"/>
      <c r="X26" s="273"/>
      <c r="Y26" s="274"/>
      <c r="Z26" s="274"/>
      <c r="AA26" s="274"/>
      <c r="AB26" s="269"/>
      <c r="AC26" s="270"/>
      <c r="AD26" s="165"/>
      <c r="AE26" s="166"/>
      <c r="AF26" s="166"/>
      <c r="AG26" s="166"/>
      <c r="AH26" s="167"/>
      <c r="AI26" s="389">
        <f>SUM(AI24:AK25)</f>
        <v>0</v>
      </c>
      <c r="AJ26" s="389"/>
      <c r="AK26" s="389"/>
      <c r="AL26" s="390"/>
      <c r="AM26" s="391"/>
      <c r="CA26" t="s">
        <v>15</v>
      </c>
      <c r="CB26" s="6">
        <f>CD26*個票20!$AC$10</f>
        <v>0</v>
      </c>
      <c r="CC26" t="s">
        <v>59</v>
      </c>
      <c r="CD26" s="6">
        <v>38</v>
      </c>
      <c r="CE26" s="6" t="s">
        <v>61</v>
      </c>
      <c r="CF26" s="6"/>
    </row>
    <row r="27" spans="1:84" ht="15" customHeight="1">
      <c r="A27" s="281" t="s">
        <v>80</v>
      </c>
      <c r="B27" s="282"/>
      <c r="C27" s="282"/>
      <c r="D27" s="282"/>
      <c r="E27" s="282"/>
      <c r="F27" s="282"/>
      <c r="G27" s="283"/>
      <c r="H27" s="282" t="s">
        <v>158</v>
      </c>
      <c r="I27" s="282"/>
      <c r="J27" s="282"/>
      <c r="K27" s="282"/>
      <c r="L27" s="282"/>
      <c r="M27" s="281" t="s">
        <v>23</v>
      </c>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CA27" t="s">
        <v>16</v>
      </c>
      <c r="CB27" s="6">
        <f>CD27*個票20!$AC$10</f>
        <v>0</v>
      </c>
      <c r="CC27" t="s">
        <v>59</v>
      </c>
      <c r="CD27" s="6">
        <v>40</v>
      </c>
      <c r="CE27" s="6" t="s">
        <v>61</v>
      </c>
      <c r="CF27" s="6"/>
    </row>
    <row r="28" spans="1:84" ht="15" customHeight="1">
      <c r="A28" s="106" t="s">
        <v>81</v>
      </c>
      <c r="B28" s="107"/>
      <c r="C28" s="107"/>
      <c r="D28" s="107"/>
      <c r="E28" s="108"/>
      <c r="F28" s="108"/>
      <c r="G28" s="109"/>
      <c r="H28" s="294"/>
      <c r="I28" s="294"/>
      <c r="J28" s="294"/>
      <c r="K28" s="294"/>
      <c r="L28" s="294"/>
      <c r="M28" s="284"/>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6"/>
      <c r="CA28" t="s">
        <v>17</v>
      </c>
      <c r="CB28" s="6">
        <f>CD28*個票20!$AC$10</f>
        <v>0</v>
      </c>
      <c r="CC28" t="s">
        <v>59</v>
      </c>
      <c r="CD28" s="6">
        <v>38</v>
      </c>
      <c r="CE28" s="6" t="s">
        <v>61</v>
      </c>
      <c r="CF28" s="6"/>
    </row>
    <row r="29" spans="1:84" ht="15" customHeight="1">
      <c r="A29" s="64" t="s">
        <v>82</v>
      </c>
      <c r="B29" s="65"/>
      <c r="C29" s="65"/>
      <c r="D29" s="65"/>
      <c r="E29" s="66"/>
      <c r="F29" s="66"/>
      <c r="G29" s="67"/>
      <c r="H29" s="293"/>
      <c r="I29" s="293"/>
      <c r="J29" s="293"/>
      <c r="K29" s="293"/>
      <c r="L29" s="293"/>
      <c r="M29" s="287"/>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9"/>
      <c r="CA29" t="s">
        <v>18</v>
      </c>
      <c r="CB29" s="6">
        <f>CD29*個票20!$AC$10</f>
        <v>0</v>
      </c>
      <c r="CC29" t="s">
        <v>59</v>
      </c>
      <c r="CD29" s="6">
        <v>48</v>
      </c>
      <c r="CE29" s="6" t="s">
        <v>61</v>
      </c>
      <c r="CF29" s="6"/>
    </row>
    <row r="30" spans="1:84" ht="15" customHeight="1">
      <c r="A30" s="64" t="s">
        <v>83</v>
      </c>
      <c r="B30" s="65"/>
      <c r="C30" s="65"/>
      <c r="D30" s="65"/>
      <c r="E30" s="66"/>
      <c r="F30" s="66"/>
      <c r="G30" s="67"/>
      <c r="H30" s="293"/>
      <c r="I30" s="293"/>
      <c r="J30" s="293"/>
      <c r="K30" s="293"/>
      <c r="L30" s="293"/>
      <c r="M30" s="287"/>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9"/>
      <c r="CA30" t="s">
        <v>19</v>
      </c>
      <c r="CB30" s="6">
        <f>CD30*個票20!$AC$10</f>
        <v>0</v>
      </c>
      <c r="CC30" t="s">
        <v>59</v>
      </c>
      <c r="CD30" s="6">
        <v>43</v>
      </c>
      <c r="CE30" s="6" t="s">
        <v>61</v>
      </c>
      <c r="CF30" s="6"/>
    </row>
    <row r="31" spans="1:84" ht="15" customHeight="1">
      <c r="A31" s="64" t="s">
        <v>84</v>
      </c>
      <c r="B31" s="65"/>
      <c r="C31" s="65"/>
      <c r="D31" s="65"/>
      <c r="E31" s="66"/>
      <c r="F31" s="66"/>
      <c r="G31" s="67"/>
      <c r="H31" s="293"/>
      <c r="I31" s="293"/>
      <c r="J31" s="293"/>
      <c r="K31" s="293"/>
      <c r="L31" s="293"/>
      <c r="M31" s="287"/>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9"/>
      <c r="CA31" t="s">
        <v>20</v>
      </c>
      <c r="CB31" s="6">
        <f>CD31*個票20!$AC$10</f>
        <v>0</v>
      </c>
      <c r="CC31" t="s">
        <v>59</v>
      </c>
      <c r="CD31" s="6">
        <v>36</v>
      </c>
      <c r="CE31" s="6" t="s">
        <v>61</v>
      </c>
      <c r="CF31" s="6"/>
    </row>
    <row r="32" spans="1:84" ht="15" customHeight="1">
      <c r="A32" s="64" t="s">
        <v>85</v>
      </c>
      <c r="B32" s="65"/>
      <c r="C32" s="65"/>
      <c r="D32" s="65"/>
      <c r="E32" s="66"/>
      <c r="F32" s="66"/>
      <c r="G32" s="67"/>
      <c r="H32" s="293"/>
      <c r="I32" s="293"/>
      <c r="J32" s="293"/>
      <c r="K32" s="293"/>
      <c r="L32" s="293"/>
      <c r="M32" s="287"/>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9"/>
      <c r="CA32" t="s">
        <v>31</v>
      </c>
      <c r="CB32" s="6">
        <f>CD32*個票20!$AC$10</f>
        <v>0</v>
      </c>
      <c r="CC32" t="s">
        <v>59</v>
      </c>
      <c r="CD32" s="6">
        <v>37</v>
      </c>
      <c r="CE32" s="6" t="s">
        <v>61</v>
      </c>
      <c r="CF32" s="6"/>
    </row>
    <row r="33" spans="1:84" ht="15" customHeight="1">
      <c r="A33" s="64" t="s">
        <v>86</v>
      </c>
      <c r="B33" s="65"/>
      <c r="C33" s="65"/>
      <c r="D33" s="65"/>
      <c r="E33" s="66"/>
      <c r="F33" s="66"/>
      <c r="G33" s="67"/>
      <c r="H33" s="293"/>
      <c r="I33" s="293"/>
      <c r="J33" s="293"/>
      <c r="K33" s="293"/>
      <c r="L33" s="293"/>
      <c r="M33" s="287"/>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9"/>
      <c r="AV33" s="4"/>
      <c r="CA33" t="s">
        <v>32</v>
      </c>
      <c r="CB33" s="6">
        <f>CD33*個票20!$AC$10</f>
        <v>0</v>
      </c>
      <c r="CC33" t="s">
        <v>59</v>
      </c>
      <c r="CD33" s="6">
        <v>35</v>
      </c>
      <c r="CE33" s="6" t="s">
        <v>61</v>
      </c>
      <c r="CF33" s="6"/>
    </row>
    <row r="34" spans="1:84" ht="15" customHeight="1">
      <c r="A34" s="64" t="s">
        <v>87</v>
      </c>
      <c r="B34" s="65"/>
      <c r="C34" s="65"/>
      <c r="D34" s="65"/>
      <c r="E34" s="66"/>
      <c r="F34" s="66"/>
      <c r="G34" s="67"/>
      <c r="H34" s="293"/>
      <c r="I34" s="293"/>
      <c r="J34" s="293"/>
      <c r="K34" s="293"/>
      <c r="L34" s="293"/>
      <c r="M34" s="287"/>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9"/>
      <c r="CA34" t="s">
        <v>33</v>
      </c>
      <c r="CB34" s="6">
        <f>CD34*個票20!$AC$10</f>
        <v>0</v>
      </c>
      <c r="CC34" t="s">
        <v>59</v>
      </c>
      <c r="CD34" s="6">
        <v>37</v>
      </c>
      <c r="CE34" s="6" t="s">
        <v>61</v>
      </c>
      <c r="CF34" s="6"/>
    </row>
    <row r="35" spans="1:84" ht="15" customHeight="1">
      <c r="A35" s="64" t="s">
        <v>88</v>
      </c>
      <c r="B35" s="68"/>
      <c r="C35" s="68"/>
      <c r="D35" s="68"/>
      <c r="E35" s="68"/>
      <c r="F35" s="68"/>
      <c r="G35" s="69"/>
      <c r="H35" s="293"/>
      <c r="I35" s="293"/>
      <c r="J35" s="293"/>
      <c r="K35" s="293"/>
      <c r="L35" s="293"/>
      <c r="M35" s="287"/>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9"/>
      <c r="CA35" t="s">
        <v>34</v>
      </c>
      <c r="CB35" s="6">
        <f>CD35*個票20!$AC$10</f>
        <v>0</v>
      </c>
      <c r="CC35" t="s">
        <v>59</v>
      </c>
      <c r="CD35" s="6">
        <v>35</v>
      </c>
      <c r="CE35" s="6" t="s">
        <v>61</v>
      </c>
      <c r="CF35" s="6"/>
    </row>
    <row r="36" spans="1:84" ht="15" customHeight="1">
      <c r="A36" s="70" t="s">
        <v>89</v>
      </c>
      <c r="B36" s="71"/>
      <c r="C36" s="71"/>
      <c r="D36" s="71"/>
      <c r="E36" s="72"/>
      <c r="F36" s="72"/>
      <c r="G36" s="73"/>
      <c r="H36" s="280"/>
      <c r="I36" s="280"/>
      <c r="J36" s="280"/>
      <c r="K36" s="280"/>
      <c r="L36" s="280"/>
      <c r="M36" s="290"/>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2"/>
      <c r="CA36" t="s">
        <v>35</v>
      </c>
      <c r="CB36" s="6">
        <f>CD36*個票20!$AC$10</f>
        <v>0</v>
      </c>
      <c r="CC36" t="s">
        <v>59</v>
      </c>
      <c r="CD36" s="6">
        <v>37</v>
      </c>
      <c r="CE36" s="6" t="s">
        <v>61</v>
      </c>
      <c r="CF36" s="6"/>
    </row>
    <row r="37" spans="1:84" ht="15" customHeight="1">
      <c r="A37" s="74" t="s">
        <v>46</v>
      </c>
      <c r="B37" s="75"/>
      <c r="C37" s="75"/>
      <c r="D37" s="75"/>
      <c r="E37" s="75"/>
      <c r="F37" s="75"/>
      <c r="G37" s="76"/>
      <c r="H37" s="275">
        <f>SUM(H28:L36)</f>
        <v>0</v>
      </c>
      <c r="I37" s="275"/>
      <c r="J37" s="275"/>
      <c r="K37" s="275"/>
      <c r="L37" s="276"/>
      <c r="M37" s="277"/>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9"/>
      <c r="CA37" t="s">
        <v>36</v>
      </c>
      <c r="CB37" s="6">
        <f>CD37*個票20!$AC$10</f>
        <v>0</v>
      </c>
      <c r="CC37" t="s">
        <v>59</v>
      </c>
      <c r="CD37" s="6">
        <v>35</v>
      </c>
      <c r="CE37" s="6" t="s">
        <v>61</v>
      </c>
      <c r="CF37" s="6"/>
    </row>
    <row r="38" spans="1:84" ht="6" customHeight="1" thickBot="1">
      <c r="A38" s="77"/>
      <c r="B38" s="77"/>
      <c r="C38" s="77"/>
      <c r="D38" s="77"/>
      <c r="E38" s="78"/>
      <c r="F38" s="78"/>
      <c r="G38" s="78"/>
      <c r="H38" s="78"/>
      <c r="I38" s="78"/>
      <c r="J38" s="79"/>
      <c r="K38" s="79"/>
      <c r="L38" s="79"/>
      <c r="M38" s="79"/>
      <c r="N38" s="79"/>
      <c r="O38" s="80"/>
      <c r="P38" s="80"/>
      <c r="Q38" s="80"/>
      <c r="R38" s="80"/>
      <c r="S38" s="80"/>
      <c r="T38" s="80"/>
      <c r="U38" s="80"/>
      <c r="V38" s="80"/>
      <c r="W38" s="80"/>
      <c r="X38" s="80"/>
      <c r="Y38" s="80"/>
      <c r="Z38" s="80"/>
      <c r="AA38" s="80"/>
      <c r="AB38" s="80"/>
      <c r="AC38" s="80"/>
      <c r="AD38" s="80"/>
      <c r="AE38" s="80"/>
      <c r="AF38" s="80"/>
      <c r="AG38" s="80"/>
      <c r="AH38" s="88"/>
      <c r="AI38" s="80"/>
      <c r="AJ38" s="80"/>
      <c r="AK38" s="80"/>
      <c r="AL38" s="80"/>
      <c r="AM38" s="80"/>
      <c r="CA38" t="s">
        <v>37</v>
      </c>
      <c r="CB38" s="6">
        <f>CD38*個票20!$AC$10</f>
        <v>0</v>
      </c>
      <c r="CC38" t="s">
        <v>59</v>
      </c>
      <c r="CD38" s="6">
        <v>37</v>
      </c>
      <c r="CE38" s="6" t="s">
        <v>61</v>
      </c>
      <c r="CF38" s="6"/>
    </row>
    <row r="39" spans="1:84" s="4" customFormat="1" ht="19.5" customHeight="1" thickBot="1">
      <c r="A39" s="55" t="s">
        <v>66</v>
      </c>
      <c r="B39" s="53"/>
      <c r="C39" s="53"/>
      <c r="D39" s="53"/>
      <c r="E39" s="53"/>
      <c r="F39" s="53"/>
      <c r="G39" s="53"/>
      <c r="H39" s="53"/>
      <c r="I39" s="50"/>
      <c r="J39" s="54"/>
      <c r="K39" s="49"/>
      <c r="L39" s="51"/>
      <c r="M39" s="51"/>
      <c r="N39" s="51"/>
      <c r="O39" s="51"/>
      <c r="P39" s="51"/>
      <c r="Q39" s="51"/>
      <c r="R39" s="51"/>
      <c r="S39" s="51"/>
      <c r="T39" s="51"/>
      <c r="U39" s="51"/>
      <c r="V39" s="51"/>
      <c r="W39" s="51"/>
      <c r="X39" s="51"/>
      <c r="Y39" s="51"/>
      <c r="Z39" s="51"/>
      <c r="AA39" s="51"/>
      <c r="AB39" s="51"/>
      <c r="AC39" s="51"/>
      <c r="AD39" s="51"/>
      <c r="AE39" s="261" t="s">
        <v>157</v>
      </c>
      <c r="AF39" s="262"/>
      <c r="AG39" s="262"/>
      <c r="AH39" s="263"/>
      <c r="AI39" s="329">
        <f>ROUNDDOWN(IFERROR(IF(H10="居宅介護支援事業所",(X42*AI42+X43*AI43+X44*AI44+X45*AI45)/1000,(X40*AI40+X41*AI41)/1000),""),0)</f>
        <v>0</v>
      </c>
      <c r="AJ39" s="330"/>
      <c r="AK39" s="330"/>
      <c r="AL39" s="320" t="s">
        <v>39</v>
      </c>
      <c r="AM39" s="321"/>
      <c r="CA39" t="s">
        <v>38</v>
      </c>
      <c r="CB39" s="6">
        <f>CD39*個票20!$AC$10</f>
        <v>0</v>
      </c>
      <c r="CC39" t="s">
        <v>59</v>
      </c>
      <c r="CD39" s="6">
        <v>35</v>
      </c>
      <c r="CE39" s="6" t="s">
        <v>61</v>
      </c>
      <c r="CF39" s="6"/>
    </row>
    <row r="40" spans="1:84" s="4" customFormat="1" ht="15.75" customHeight="1">
      <c r="A40" s="304" t="s">
        <v>119</v>
      </c>
      <c r="B40" s="305"/>
      <c r="C40" s="305"/>
      <c r="D40" s="305"/>
      <c r="E40" s="305"/>
      <c r="F40" s="305"/>
      <c r="G40" s="305"/>
      <c r="H40" s="305"/>
      <c r="I40" s="305"/>
      <c r="J40" s="306"/>
      <c r="K40" s="196" t="s">
        <v>114</v>
      </c>
      <c r="L40" s="198"/>
      <c r="M40" s="24"/>
      <c r="N40" s="197"/>
      <c r="O40" s="197"/>
      <c r="P40" s="197"/>
      <c r="Q40" s="28"/>
      <c r="R40" s="197"/>
      <c r="S40" s="197"/>
      <c r="T40" s="197"/>
      <c r="U40" s="197"/>
      <c r="V40" s="197"/>
      <c r="W40" s="27"/>
      <c r="X40" s="303">
        <f>IF($H$10="介護予防・生活支援サービス事業の事業者","",1500)</f>
        <v>1500</v>
      </c>
      <c r="Y40" s="303"/>
      <c r="Z40" s="303"/>
      <c r="AA40" s="300" t="s">
        <v>52</v>
      </c>
      <c r="AB40" s="301"/>
      <c r="AC40" s="295" t="s">
        <v>53</v>
      </c>
      <c r="AD40" s="296"/>
      <c r="AE40" s="296"/>
      <c r="AF40" s="296"/>
      <c r="AG40" s="296"/>
      <c r="AH40" s="297"/>
      <c r="AI40" s="298"/>
      <c r="AJ40" s="299"/>
      <c r="AK40" s="299"/>
      <c r="AL40" s="395" t="s">
        <v>42</v>
      </c>
      <c r="AM40" s="396"/>
      <c r="CA40" t="s">
        <v>103</v>
      </c>
      <c r="CB40"/>
      <c r="CC40"/>
      <c r="CD40"/>
      <c r="CE40"/>
      <c r="CF40"/>
    </row>
    <row r="41" spans="1:84" s="4" customFormat="1" ht="15.75" customHeight="1">
      <c r="A41" s="307"/>
      <c r="B41" s="308"/>
      <c r="C41" s="308"/>
      <c r="D41" s="308"/>
      <c r="E41" s="308"/>
      <c r="F41" s="308"/>
      <c r="G41" s="308"/>
      <c r="H41" s="308"/>
      <c r="I41" s="308"/>
      <c r="J41" s="309"/>
      <c r="K41" s="196" t="s">
        <v>115</v>
      </c>
      <c r="L41" s="198"/>
      <c r="M41" s="24"/>
      <c r="N41" s="197"/>
      <c r="O41" s="197"/>
      <c r="P41" s="197"/>
      <c r="Q41" s="28"/>
      <c r="R41" s="197"/>
      <c r="S41" s="197"/>
      <c r="T41" s="197"/>
      <c r="U41" s="197"/>
      <c r="V41" s="197"/>
      <c r="W41" s="27"/>
      <c r="X41" s="303">
        <f>IF($H$10="介護予防・生活支援サービス事業の事業者","",3000)</f>
        <v>3000</v>
      </c>
      <c r="Y41" s="303"/>
      <c r="Z41" s="303"/>
      <c r="AA41" s="300" t="s">
        <v>52</v>
      </c>
      <c r="AB41" s="301"/>
      <c r="AC41" s="295" t="s">
        <v>53</v>
      </c>
      <c r="AD41" s="296"/>
      <c r="AE41" s="296"/>
      <c r="AF41" s="296"/>
      <c r="AG41" s="296"/>
      <c r="AH41" s="297"/>
      <c r="AI41" s="298"/>
      <c r="AJ41" s="299"/>
      <c r="AK41" s="299"/>
      <c r="AL41" s="326" t="s">
        <v>42</v>
      </c>
      <c r="AM41" s="327"/>
    </row>
    <row r="42" spans="1:84" s="4" customFormat="1" ht="15.75" customHeight="1">
      <c r="A42" s="131"/>
      <c r="B42" s="397" t="s">
        <v>116</v>
      </c>
      <c r="C42" s="398"/>
      <c r="D42" s="398"/>
      <c r="E42" s="398"/>
      <c r="F42" s="398"/>
      <c r="G42" s="398"/>
      <c r="H42" s="398"/>
      <c r="I42" s="398"/>
      <c r="J42" s="399"/>
      <c r="K42" s="200" t="s">
        <v>114</v>
      </c>
      <c r="L42" s="200"/>
      <c r="M42" s="129"/>
      <c r="N42" s="129"/>
      <c r="O42" s="130"/>
      <c r="P42" s="130"/>
      <c r="Q42" s="200"/>
      <c r="R42" s="200"/>
      <c r="S42" s="200"/>
      <c r="T42" s="200"/>
      <c r="U42" s="200"/>
      <c r="V42" s="200"/>
      <c r="W42" s="128"/>
      <c r="X42" s="303">
        <f>IF($H$10="介護予防・生活支援サービス事業の事業者","",1500)</f>
        <v>1500</v>
      </c>
      <c r="Y42" s="303"/>
      <c r="Z42" s="303"/>
      <c r="AA42" s="300" t="s">
        <v>52</v>
      </c>
      <c r="AB42" s="301"/>
      <c r="AC42" s="295" t="s">
        <v>53</v>
      </c>
      <c r="AD42" s="296"/>
      <c r="AE42" s="296"/>
      <c r="AF42" s="296"/>
      <c r="AG42" s="296"/>
      <c r="AH42" s="297"/>
      <c r="AI42" s="298"/>
      <c r="AJ42" s="299"/>
      <c r="AK42" s="299"/>
      <c r="AL42" s="324" t="s">
        <v>42</v>
      </c>
      <c r="AM42" s="325"/>
    </row>
    <row r="43" spans="1:84" s="4" customFormat="1" ht="15.75" customHeight="1">
      <c r="A43" s="126"/>
      <c r="B43" s="400"/>
      <c r="C43" s="401"/>
      <c r="D43" s="401"/>
      <c r="E43" s="401"/>
      <c r="F43" s="401"/>
      <c r="G43" s="401"/>
      <c r="H43" s="401"/>
      <c r="I43" s="401"/>
      <c r="J43" s="402"/>
      <c r="K43" s="26" t="s">
        <v>117</v>
      </c>
      <c r="L43" s="26"/>
      <c r="M43" s="26"/>
      <c r="N43" s="26"/>
      <c r="O43" s="18"/>
      <c r="P43" s="18"/>
      <c r="Q43" s="17"/>
      <c r="R43" s="17"/>
      <c r="S43" s="17"/>
      <c r="T43" s="17"/>
      <c r="U43" s="17"/>
      <c r="V43" s="17"/>
      <c r="W43" s="19"/>
      <c r="X43" s="303">
        <f>IF($H$10="介護予防・生活支援サービス事業の事業者","",4500)</f>
        <v>4500</v>
      </c>
      <c r="Y43" s="303"/>
      <c r="Z43" s="303"/>
      <c r="AA43" s="300" t="s">
        <v>52</v>
      </c>
      <c r="AB43" s="301"/>
      <c r="AC43" s="295" t="s">
        <v>53</v>
      </c>
      <c r="AD43" s="296"/>
      <c r="AE43" s="296"/>
      <c r="AF43" s="296"/>
      <c r="AG43" s="296"/>
      <c r="AH43" s="297"/>
      <c r="AI43" s="298"/>
      <c r="AJ43" s="299"/>
      <c r="AK43" s="299"/>
      <c r="AL43" s="324" t="s">
        <v>42</v>
      </c>
      <c r="AM43" s="325"/>
    </row>
    <row r="44" spans="1:84" s="4" customFormat="1" ht="15.75" customHeight="1">
      <c r="A44" s="126"/>
      <c r="B44" s="400"/>
      <c r="C44" s="401"/>
      <c r="D44" s="401"/>
      <c r="E44" s="401"/>
      <c r="F44" s="401"/>
      <c r="G44" s="401"/>
      <c r="H44" s="401"/>
      <c r="I44" s="401"/>
      <c r="J44" s="402"/>
      <c r="K44" s="25" t="s">
        <v>115</v>
      </c>
      <c r="L44" s="25"/>
      <c r="M44" s="25"/>
      <c r="N44" s="25"/>
      <c r="O44" s="28"/>
      <c r="P44" s="28"/>
      <c r="Q44" s="197"/>
      <c r="R44" s="197"/>
      <c r="S44" s="197"/>
      <c r="T44" s="197"/>
      <c r="U44" s="197"/>
      <c r="V44" s="197"/>
      <c r="W44" s="27"/>
      <c r="X44" s="303">
        <f>IF($H$10="介護予防・生活支援サービス事業の事業者","",3000)</f>
        <v>3000</v>
      </c>
      <c r="Y44" s="303"/>
      <c r="Z44" s="303"/>
      <c r="AA44" s="300" t="s">
        <v>52</v>
      </c>
      <c r="AB44" s="301"/>
      <c r="AC44" s="295" t="s">
        <v>53</v>
      </c>
      <c r="AD44" s="296"/>
      <c r="AE44" s="296"/>
      <c r="AF44" s="296"/>
      <c r="AG44" s="296"/>
      <c r="AH44" s="297"/>
      <c r="AI44" s="298"/>
      <c r="AJ44" s="299"/>
      <c r="AK44" s="299"/>
      <c r="AL44" s="324" t="s">
        <v>42</v>
      </c>
      <c r="AM44" s="325"/>
    </row>
    <row r="45" spans="1:84" s="4" customFormat="1" ht="15.75" customHeight="1">
      <c r="A45" s="127"/>
      <c r="B45" s="403"/>
      <c r="C45" s="404"/>
      <c r="D45" s="404"/>
      <c r="E45" s="404"/>
      <c r="F45" s="404"/>
      <c r="G45" s="404"/>
      <c r="H45" s="404"/>
      <c r="I45" s="404"/>
      <c r="J45" s="405"/>
      <c r="K45" s="25" t="s">
        <v>118</v>
      </c>
      <c r="L45" s="25"/>
      <c r="M45" s="25"/>
      <c r="N45" s="25"/>
      <c r="O45" s="28"/>
      <c r="P45" s="28"/>
      <c r="Q45" s="197"/>
      <c r="R45" s="197"/>
      <c r="S45" s="197"/>
      <c r="T45" s="197"/>
      <c r="U45" s="197"/>
      <c r="V45" s="197"/>
      <c r="W45" s="27"/>
      <c r="X45" s="303">
        <f>IF($H$10="介護予防・生活支援サービス事業の事業者","",6000)</f>
        <v>6000</v>
      </c>
      <c r="Y45" s="303"/>
      <c r="Z45" s="303"/>
      <c r="AA45" s="300" t="s">
        <v>52</v>
      </c>
      <c r="AB45" s="301"/>
      <c r="AC45" s="295" t="s">
        <v>53</v>
      </c>
      <c r="AD45" s="296"/>
      <c r="AE45" s="296"/>
      <c r="AF45" s="296"/>
      <c r="AG45" s="296"/>
      <c r="AH45" s="297"/>
      <c r="AI45" s="298"/>
      <c r="AJ45" s="299"/>
      <c r="AK45" s="299"/>
      <c r="AL45" s="324" t="s">
        <v>42</v>
      </c>
      <c r="AM45" s="325"/>
    </row>
    <row r="46" spans="1:84" s="4" customFormat="1" ht="6" customHeight="1" thickBot="1">
      <c r="A46" s="53"/>
      <c r="B46" s="53"/>
      <c r="C46" s="53"/>
      <c r="D46" s="53"/>
      <c r="E46" s="53"/>
      <c r="F46" s="53"/>
      <c r="G46" s="53"/>
      <c r="H46" s="53"/>
      <c r="I46" s="50"/>
      <c r="J46" s="54"/>
      <c r="K46" s="49"/>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row>
    <row r="47" spans="1:84" s="4" customFormat="1" ht="19.5" customHeight="1" thickBot="1">
      <c r="A47" s="55" t="s">
        <v>67</v>
      </c>
      <c r="B47" s="49"/>
      <c r="C47" s="53"/>
      <c r="D47" s="53"/>
      <c r="E47" s="53"/>
      <c r="F47" s="53"/>
      <c r="G47" s="53"/>
      <c r="H47" s="53"/>
      <c r="I47" s="50"/>
      <c r="J47" s="54"/>
      <c r="K47" s="49"/>
      <c r="L47" s="51"/>
      <c r="M47" s="51"/>
      <c r="N47" s="51"/>
      <c r="O47" s="52"/>
      <c r="P47" s="52"/>
      <c r="Q47" s="52"/>
      <c r="R47" s="52"/>
      <c r="S47" s="52"/>
      <c r="T47" s="81"/>
      <c r="U47" s="81"/>
      <c r="V47" s="81"/>
      <c r="W47" s="81"/>
      <c r="X47" s="264" t="s">
        <v>90</v>
      </c>
      <c r="Y47" s="265"/>
      <c r="Z47" s="265"/>
      <c r="AA47" s="265"/>
      <c r="AB47" s="265"/>
      <c r="AC47" s="266"/>
      <c r="AD47" s="261" t="s">
        <v>156</v>
      </c>
      <c r="AE47" s="262"/>
      <c r="AF47" s="262"/>
      <c r="AG47" s="262"/>
      <c r="AH47" s="263"/>
      <c r="AI47" s="322">
        <f>MIN(X48,ROUNDDOWN(H60/1000,0))</f>
        <v>0</v>
      </c>
      <c r="AJ47" s="323"/>
      <c r="AK47" s="323"/>
      <c r="AL47" s="320" t="s">
        <v>39</v>
      </c>
      <c r="AM47" s="321"/>
    </row>
    <row r="48" spans="1:84" s="4" customFormat="1" ht="13.8" thickBot="1">
      <c r="A48" s="52"/>
      <c r="B48" s="53"/>
      <c r="C48" s="53"/>
      <c r="D48" s="53"/>
      <c r="E48" s="53"/>
      <c r="F48" s="53"/>
      <c r="G48" s="53"/>
      <c r="H48" s="53"/>
      <c r="I48" s="53"/>
      <c r="J48" s="53"/>
      <c r="K48" s="53"/>
      <c r="L48" s="53"/>
      <c r="M48" s="53"/>
      <c r="N48" s="53"/>
      <c r="O48" s="53"/>
      <c r="P48" s="53"/>
      <c r="Q48" s="53"/>
      <c r="R48" s="53"/>
      <c r="S48" s="53"/>
      <c r="T48" s="53"/>
      <c r="U48" s="53"/>
      <c r="V48" s="53"/>
      <c r="W48" s="53"/>
      <c r="X48" s="310" t="str">
        <f>IFERROR(VLOOKUP(H10,個票20!CA5:CE39,5,FALSE),"")</f>
        <v/>
      </c>
      <c r="Y48" s="311"/>
      <c r="Z48" s="311"/>
      <c r="AA48" s="311"/>
      <c r="AB48" s="331" t="s">
        <v>39</v>
      </c>
      <c r="AC48" s="332"/>
      <c r="AD48" s="156"/>
      <c r="AE48" s="157"/>
      <c r="AF48" s="157"/>
      <c r="AG48" s="157"/>
      <c r="AH48" s="158"/>
      <c r="AI48" s="317"/>
      <c r="AJ48" s="317"/>
      <c r="AK48" s="317"/>
      <c r="AL48" s="318"/>
      <c r="AM48" s="319"/>
      <c r="AX48" s="134" t="str">
        <f>IF(X48&gt;=AI49,"○","！（補助上限額を超過しています）")</f>
        <v>○</v>
      </c>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6"/>
    </row>
    <row r="49" spans="1:46" s="4" customFormat="1" ht="13.5" customHeight="1">
      <c r="A49" s="168" t="s">
        <v>92</v>
      </c>
      <c r="B49" s="53"/>
      <c r="C49" s="53"/>
      <c r="D49" s="53"/>
      <c r="E49" s="53"/>
      <c r="F49" s="53"/>
      <c r="G49" s="53"/>
      <c r="H49" s="53"/>
      <c r="I49" s="53"/>
      <c r="J49" s="53"/>
      <c r="K49" s="53"/>
      <c r="L49" s="53"/>
      <c r="M49" s="53"/>
      <c r="N49" s="53"/>
      <c r="O49" s="53"/>
      <c r="P49" s="53"/>
      <c r="Q49" s="53"/>
      <c r="R49" s="53"/>
      <c r="S49" s="53"/>
      <c r="T49" s="53"/>
      <c r="U49" s="53"/>
      <c r="V49" s="53"/>
      <c r="W49" s="53"/>
      <c r="X49" s="312"/>
      <c r="Y49" s="313"/>
      <c r="Z49" s="313"/>
      <c r="AA49" s="313"/>
      <c r="AB49" s="333"/>
      <c r="AC49" s="334"/>
      <c r="AD49" s="159"/>
      <c r="AE49" s="160"/>
      <c r="AF49" s="160"/>
      <c r="AG49" s="160"/>
      <c r="AH49" s="161"/>
      <c r="AI49" s="302">
        <f>SUM(AI47:AK48)</f>
        <v>0</v>
      </c>
      <c r="AJ49" s="302"/>
      <c r="AK49" s="302"/>
      <c r="AL49" s="315"/>
      <c r="AM49" s="316"/>
      <c r="AT49" s="5"/>
    </row>
    <row r="50" spans="1:46" ht="15" customHeight="1">
      <c r="A50" s="281" t="s">
        <v>80</v>
      </c>
      <c r="B50" s="282"/>
      <c r="C50" s="282"/>
      <c r="D50" s="282"/>
      <c r="E50" s="282"/>
      <c r="F50" s="282"/>
      <c r="G50" s="283"/>
      <c r="H50" s="282" t="s">
        <v>158</v>
      </c>
      <c r="I50" s="282"/>
      <c r="J50" s="282"/>
      <c r="K50" s="282"/>
      <c r="L50" s="282"/>
      <c r="M50" s="281" t="s">
        <v>23</v>
      </c>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3"/>
    </row>
    <row r="51" spans="1:46" ht="15" customHeight="1">
      <c r="A51" s="106" t="s">
        <v>81</v>
      </c>
      <c r="B51" s="107"/>
      <c r="C51" s="107"/>
      <c r="D51" s="107"/>
      <c r="E51" s="108"/>
      <c r="F51" s="108"/>
      <c r="G51" s="109"/>
      <c r="H51" s="294"/>
      <c r="I51" s="294"/>
      <c r="J51" s="294"/>
      <c r="K51" s="294"/>
      <c r="L51" s="294"/>
      <c r="M51" s="284"/>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6"/>
    </row>
    <row r="52" spans="1:46" ht="15" customHeight="1">
      <c r="A52" s="64" t="s">
        <v>82</v>
      </c>
      <c r="B52" s="65"/>
      <c r="C52" s="65"/>
      <c r="D52" s="65"/>
      <c r="E52" s="66"/>
      <c r="F52" s="66"/>
      <c r="G52" s="67"/>
      <c r="H52" s="293"/>
      <c r="I52" s="293"/>
      <c r="J52" s="293"/>
      <c r="K52" s="293"/>
      <c r="L52" s="293"/>
      <c r="M52" s="287"/>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9"/>
    </row>
    <row r="53" spans="1:46" ht="15" customHeight="1">
      <c r="A53" s="64" t="s">
        <v>83</v>
      </c>
      <c r="B53" s="65"/>
      <c r="C53" s="65"/>
      <c r="D53" s="65"/>
      <c r="E53" s="66"/>
      <c r="F53" s="66"/>
      <c r="G53" s="67"/>
      <c r="H53" s="293"/>
      <c r="I53" s="293"/>
      <c r="J53" s="293"/>
      <c r="K53" s="293"/>
      <c r="L53" s="293"/>
      <c r="M53" s="287"/>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9"/>
    </row>
    <row r="54" spans="1:46" ht="15" customHeight="1">
      <c r="A54" s="64" t="s">
        <v>84</v>
      </c>
      <c r="B54" s="65"/>
      <c r="C54" s="65"/>
      <c r="D54" s="65"/>
      <c r="E54" s="66"/>
      <c r="F54" s="66"/>
      <c r="G54" s="67"/>
      <c r="H54" s="293"/>
      <c r="I54" s="293"/>
      <c r="J54" s="293"/>
      <c r="K54" s="293"/>
      <c r="L54" s="293"/>
      <c r="M54" s="287"/>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9"/>
    </row>
    <row r="55" spans="1:46" ht="15" customHeight="1">
      <c r="A55" s="64" t="s">
        <v>85</v>
      </c>
      <c r="B55" s="65"/>
      <c r="C55" s="65"/>
      <c r="D55" s="65"/>
      <c r="E55" s="66"/>
      <c r="F55" s="66"/>
      <c r="G55" s="67"/>
      <c r="H55" s="293"/>
      <c r="I55" s="293"/>
      <c r="J55" s="293"/>
      <c r="K55" s="293"/>
      <c r="L55" s="293"/>
      <c r="M55" s="287"/>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9"/>
    </row>
    <row r="56" spans="1:46" ht="15" customHeight="1">
      <c r="A56" s="64" t="s">
        <v>86</v>
      </c>
      <c r="B56" s="65"/>
      <c r="C56" s="65"/>
      <c r="D56" s="65"/>
      <c r="E56" s="66"/>
      <c r="F56" s="66"/>
      <c r="G56" s="67"/>
      <c r="H56" s="293"/>
      <c r="I56" s="293"/>
      <c r="J56" s="293"/>
      <c r="K56" s="293"/>
      <c r="L56" s="293"/>
      <c r="M56" s="287"/>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9"/>
    </row>
    <row r="57" spans="1:46" ht="15" customHeight="1">
      <c r="A57" s="64" t="s">
        <v>87</v>
      </c>
      <c r="B57" s="65"/>
      <c r="C57" s="65"/>
      <c r="D57" s="65"/>
      <c r="E57" s="66"/>
      <c r="F57" s="66"/>
      <c r="G57" s="67"/>
      <c r="H57" s="293"/>
      <c r="I57" s="293"/>
      <c r="J57" s="293"/>
      <c r="K57" s="293"/>
      <c r="L57" s="293"/>
      <c r="M57" s="287"/>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9"/>
    </row>
    <row r="58" spans="1:46" ht="15" customHeight="1">
      <c r="A58" s="64" t="s">
        <v>88</v>
      </c>
      <c r="B58" s="68"/>
      <c r="C58" s="68"/>
      <c r="D58" s="68"/>
      <c r="E58" s="68"/>
      <c r="F58" s="68"/>
      <c r="G58" s="69"/>
      <c r="H58" s="293"/>
      <c r="I58" s="293"/>
      <c r="J58" s="293"/>
      <c r="K58" s="293"/>
      <c r="L58" s="293"/>
      <c r="M58" s="287"/>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9"/>
    </row>
    <row r="59" spans="1:46" ht="15" customHeight="1">
      <c r="A59" s="70" t="s">
        <v>89</v>
      </c>
      <c r="B59" s="71"/>
      <c r="C59" s="71"/>
      <c r="D59" s="71"/>
      <c r="E59" s="72"/>
      <c r="F59" s="72"/>
      <c r="G59" s="73"/>
      <c r="H59" s="280"/>
      <c r="I59" s="280"/>
      <c r="J59" s="280"/>
      <c r="K59" s="280"/>
      <c r="L59" s="280"/>
      <c r="M59" s="290"/>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291"/>
      <c r="AL59" s="291"/>
      <c r="AM59" s="292"/>
    </row>
    <row r="60" spans="1:46" ht="15" customHeight="1">
      <c r="A60" s="74" t="s">
        <v>46</v>
      </c>
      <c r="B60" s="82"/>
      <c r="C60" s="82"/>
      <c r="D60" s="82"/>
      <c r="E60" s="75"/>
      <c r="F60" s="75"/>
      <c r="G60" s="76"/>
      <c r="H60" s="275">
        <f>SUM(H51:L59)</f>
        <v>0</v>
      </c>
      <c r="I60" s="275"/>
      <c r="J60" s="275"/>
      <c r="K60" s="275"/>
      <c r="L60" s="276"/>
      <c r="M60" s="277"/>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9"/>
    </row>
    <row r="61" spans="1:46" ht="4.5" customHeight="1">
      <c r="A61" s="77"/>
      <c r="B61" s="77"/>
      <c r="C61" s="77"/>
      <c r="D61" s="77"/>
      <c r="E61" s="83"/>
      <c r="F61" s="83"/>
      <c r="G61" s="83"/>
      <c r="H61" s="83"/>
      <c r="I61" s="83"/>
      <c r="J61" s="85"/>
      <c r="K61" s="85"/>
      <c r="L61" s="85"/>
      <c r="M61" s="85"/>
      <c r="N61" s="85"/>
      <c r="O61" s="83"/>
      <c r="P61" s="83"/>
      <c r="Q61" s="83"/>
      <c r="R61" s="83"/>
      <c r="S61" s="83"/>
      <c r="T61" s="83"/>
      <c r="U61" s="83"/>
      <c r="V61" s="83"/>
      <c r="W61" s="83"/>
      <c r="X61" s="83"/>
      <c r="Y61" s="86"/>
      <c r="Z61" s="86"/>
      <c r="AA61" s="86"/>
      <c r="AB61" s="86"/>
      <c r="AC61" s="86"/>
      <c r="AD61" s="86"/>
      <c r="AE61" s="83"/>
      <c r="AF61" s="83"/>
      <c r="AG61" s="83"/>
      <c r="AH61" s="83"/>
      <c r="AI61" s="83"/>
      <c r="AJ61" s="83"/>
      <c r="AK61" s="83"/>
      <c r="AL61" s="83"/>
      <c r="AM61" s="83"/>
    </row>
    <row r="62" spans="1:46">
      <c r="A62" s="36" t="s">
        <v>159</v>
      </c>
      <c r="B62" s="84"/>
      <c r="C62" s="84"/>
      <c r="D62" s="84"/>
      <c r="E62" s="84"/>
      <c r="F62" s="84"/>
      <c r="G62" s="84"/>
      <c r="H62" s="84"/>
      <c r="I62" s="84"/>
      <c r="J62" s="84"/>
      <c r="K62" s="84"/>
      <c r="L62" s="84"/>
      <c r="M62" s="84"/>
      <c r="N62" s="84"/>
      <c r="O62" s="84"/>
      <c r="P62" s="84"/>
      <c r="Q62" s="84"/>
      <c r="R62" s="84"/>
      <c r="S62" s="84"/>
      <c r="T62" s="84"/>
      <c r="U62" s="84"/>
      <c r="V62" s="84"/>
      <c r="W62" s="84"/>
      <c r="X62" s="84"/>
      <c r="Y62" s="61"/>
      <c r="Z62" s="61"/>
      <c r="AA62" s="61"/>
      <c r="AB62" s="61"/>
      <c r="AC62" s="61"/>
      <c r="AD62" s="61"/>
      <c r="AE62" s="84"/>
      <c r="AF62" s="84"/>
      <c r="AG62" s="84"/>
      <c r="AH62" s="84"/>
      <c r="AI62" s="84"/>
      <c r="AJ62" s="84"/>
      <c r="AK62" s="84"/>
      <c r="AL62" s="84"/>
      <c r="AM62" s="84"/>
    </row>
  </sheetData>
  <sheetProtection algorithmName="SHA-512" hashValue="QmFzqVQB0y4NtO8Ugl7Yqo/nhN1E+Dg3j648ptxhepYxKZzkDKmqtiVU3URdPu0BapnIbOv9alrZK45yLl4cxA==" saltValue="tu7kwv4cHFnUGyQAXOzU1A==" spinCount="100000" sheet="1" formatCells="0" formatColumns="0" formatRows="0" insertColumns="0" insertRows="0" autoFilter="0"/>
  <mergeCells count="145">
    <mergeCell ref="A3:AM3"/>
    <mergeCell ref="A5:AM5"/>
    <mergeCell ref="A7:G7"/>
    <mergeCell ref="H7:N7"/>
    <mergeCell ref="O7:S7"/>
    <mergeCell ref="T7:AM7"/>
    <mergeCell ref="AH8:AM8"/>
    <mergeCell ref="D9:G9"/>
    <mergeCell ref="H9:K9"/>
    <mergeCell ref="L9:Y9"/>
    <mergeCell ref="AC9:AG9"/>
    <mergeCell ref="AH9:AM9"/>
    <mergeCell ref="A8:C9"/>
    <mergeCell ref="D8:G8"/>
    <mergeCell ref="H8:K8"/>
    <mergeCell ref="L8:Y8"/>
    <mergeCell ref="Z8:AB9"/>
    <mergeCell ref="AC8:AG8"/>
    <mergeCell ref="AE10:AF10"/>
    <mergeCell ref="AG10:AI10"/>
    <mergeCell ref="AJ10:AK10"/>
    <mergeCell ref="AL10:AM10"/>
    <mergeCell ref="AP10:AU10"/>
    <mergeCell ref="A11:H12"/>
    <mergeCell ref="A10:G10"/>
    <mergeCell ref="H10:Q10"/>
    <mergeCell ref="R10:W10"/>
    <mergeCell ref="X10:Y10"/>
    <mergeCell ref="Z10:AB10"/>
    <mergeCell ref="AC10:AD10"/>
    <mergeCell ref="AE21:AH21"/>
    <mergeCell ref="AI21:AK21"/>
    <mergeCell ref="AL21:AM21"/>
    <mergeCell ref="H22:L22"/>
    <mergeCell ref="M22:O22"/>
    <mergeCell ref="Q22:U22"/>
    <mergeCell ref="V22:X22"/>
    <mergeCell ref="AE22:AG22"/>
    <mergeCell ref="A14:AM14"/>
    <mergeCell ref="X16:Z16"/>
    <mergeCell ref="AA16:AM16"/>
    <mergeCell ref="X17:Z17"/>
    <mergeCell ref="AA17:AM17"/>
    <mergeCell ref="A19:AM19"/>
    <mergeCell ref="A27:G27"/>
    <mergeCell ref="H27:L27"/>
    <mergeCell ref="M27:AM27"/>
    <mergeCell ref="H28:L28"/>
    <mergeCell ref="M28:AM28"/>
    <mergeCell ref="H29:L29"/>
    <mergeCell ref="M29:AM29"/>
    <mergeCell ref="X24:AC24"/>
    <mergeCell ref="AD24:AH24"/>
    <mergeCell ref="AI24:AK24"/>
    <mergeCell ref="AL24:AM24"/>
    <mergeCell ref="X25:AA26"/>
    <mergeCell ref="AB25:AC26"/>
    <mergeCell ref="AI25:AK25"/>
    <mergeCell ref="AL25:AM25"/>
    <mergeCell ref="AI26:AK26"/>
    <mergeCell ref="AL26:AM26"/>
    <mergeCell ref="H33:L33"/>
    <mergeCell ref="M33:AM33"/>
    <mergeCell ref="H34:L34"/>
    <mergeCell ref="M34:AM34"/>
    <mergeCell ref="H35:L35"/>
    <mergeCell ref="M35:AM35"/>
    <mergeCell ref="H30:L30"/>
    <mergeCell ref="M30:AM30"/>
    <mergeCell ref="H31:L31"/>
    <mergeCell ref="M31:AM31"/>
    <mergeCell ref="H32:L32"/>
    <mergeCell ref="M32:AM32"/>
    <mergeCell ref="AA41:AB41"/>
    <mergeCell ref="AC41:AH41"/>
    <mergeCell ref="AI41:AK41"/>
    <mergeCell ref="H36:L36"/>
    <mergeCell ref="M36:AM36"/>
    <mergeCell ref="H37:L37"/>
    <mergeCell ref="M37:AM37"/>
    <mergeCell ref="AE39:AH39"/>
    <mergeCell ref="AI39:AK39"/>
    <mergeCell ref="AL39:AM39"/>
    <mergeCell ref="AI43:AK43"/>
    <mergeCell ref="AL43:AM43"/>
    <mergeCell ref="X44:Z44"/>
    <mergeCell ref="AA44:AB44"/>
    <mergeCell ref="AC44:AH44"/>
    <mergeCell ref="AI44:AK44"/>
    <mergeCell ref="AL44:AM44"/>
    <mergeCell ref="AL41:AM41"/>
    <mergeCell ref="B42:J45"/>
    <mergeCell ref="X42:Z42"/>
    <mergeCell ref="AA42:AB42"/>
    <mergeCell ref="AC42:AH42"/>
    <mergeCell ref="AI42:AK42"/>
    <mergeCell ref="AL42:AM42"/>
    <mergeCell ref="X43:Z43"/>
    <mergeCell ref="AA43:AB43"/>
    <mergeCell ref="AC43:AH43"/>
    <mergeCell ref="A40:J41"/>
    <mergeCell ref="X40:Z40"/>
    <mergeCell ref="AA40:AB40"/>
    <mergeCell ref="AC40:AH40"/>
    <mergeCell ref="AI40:AK40"/>
    <mergeCell ref="AL40:AM40"/>
    <mergeCell ref="X41:Z41"/>
    <mergeCell ref="X48:AA49"/>
    <mergeCell ref="AB48:AC49"/>
    <mergeCell ref="AI48:AK48"/>
    <mergeCell ref="AL48:AM48"/>
    <mergeCell ref="AI49:AK49"/>
    <mergeCell ref="AL49:AM49"/>
    <mergeCell ref="X45:Z45"/>
    <mergeCell ref="AA45:AB45"/>
    <mergeCell ref="AC45:AH45"/>
    <mergeCell ref="AI45:AK45"/>
    <mergeCell ref="AL45:AM45"/>
    <mergeCell ref="X47:AC47"/>
    <mergeCell ref="AD47:AH47"/>
    <mergeCell ref="AI47:AK47"/>
    <mergeCell ref="AL47:AM47"/>
    <mergeCell ref="H53:L53"/>
    <mergeCell ref="M53:AM53"/>
    <mergeCell ref="H54:L54"/>
    <mergeCell ref="M54:AM54"/>
    <mergeCell ref="H55:L55"/>
    <mergeCell ref="M55:AM55"/>
    <mergeCell ref="A50:G50"/>
    <mergeCell ref="H50:L50"/>
    <mergeCell ref="M50:AM50"/>
    <mergeCell ref="H51:L51"/>
    <mergeCell ref="M51:AM51"/>
    <mergeCell ref="H52:L52"/>
    <mergeCell ref="M52:AM52"/>
    <mergeCell ref="H59:L59"/>
    <mergeCell ref="M59:AM59"/>
    <mergeCell ref="H60:L60"/>
    <mergeCell ref="M60:AM60"/>
    <mergeCell ref="H56:L56"/>
    <mergeCell ref="M56:AM56"/>
    <mergeCell ref="H57:L57"/>
    <mergeCell ref="M57:AM57"/>
    <mergeCell ref="H58:L58"/>
    <mergeCell ref="M58:AM58"/>
  </mergeCells>
  <phoneticPr fontId="4"/>
  <dataValidations count="3">
    <dataValidation type="list" allowBlank="1" showInputMessage="1" showErrorMessage="1" sqref="H10">
      <formula1>$CA$5:$CA$40</formula1>
    </dataValidation>
    <dataValidation type="list" allowBlank="1" showInputMessage="1" showErrorMessage="1" sqref="X16:Z17">
      <formula1>"○"</formula1>
    </dataValidation>
    <dataValidation imeMode="halfAlpha" allowBlank="1" showInputMessage="1" showErrorMessage="1" sqref="S24:V26 J24:N26 H7:N7 D9:G9 AC9:AG9 X10:Y1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545" r:id="rId4" name="Check Box 1">
              <controlPr defaultSize="0" autoFill="0" autoLine="0" autoPict="0">
                <anchor moveWithCells="1">
                  <from>
                    <xdr:col>7</xdr:col>
                    <xdr:colOff>175260</xdr:colOff>
                    <xdr:row>9</xdr:row>
                    <xdr:rowOff>251460</xdr:rowOff>
                  </from>
                  <to>
                    <xdr:col>9</xdr:col>
                    <xdr:colOff>22860</xdr:colOff>
                    <xdr:row>11</xdr:row>
                    <xdr:rowOff>22860</xdr:rowOff>
                  </to>
                </anchor>
              </controlPr>
            </control>
          </mc:Choice>
        </mc:AlternateContent>
        <mc:AlternateContent xmlns:mc="http://schemas.openxmlformats.org/markup-compatibility/2006">
          <mc:Choice Requires="x14">
            <control shapeId="108546" r:id="rId5" name="Check Box 2">
              <controlPr defaultSize="0" autoFill="0" autoLine="0" autoPict="0">
                <anchor moveWithCells="1">
                  <from>
                    <xdr:col>23</xdr:col>
                    <xdr:colOff>121920</xdr:colOff>
                    <xdr:row>9</xdr:row>
                    <xdr:rowOff>251460</xdr:rowOff>
                  </from>
                  <to>
                    <xdr:col>25</xdr:col>
                    <xdr:colOff>7620</xdr:colOff>
                    <xdr:row>11</xdr:row>
                    <xdr:rowOff>22860</xdr:rowOff>
                  </to>
                </anchor>
              </controlPr>
            </control>
          </mc:Choice>
        </mc:AlternateContent>
        <mc:AlternateContent xmlns:mc="http://schemas.openxmlformats.org/markup-compatibility/2006">
          <mc:Choice Requires="x14">
            <control shapeId="108547" r:id="rId6" name="Check Box 3">
              <controlPr defaultSize="0" autoFill="0" autoLine="0" autoPict="0">
                <anchor moveWithCells="1">
                  <from>
                    <xdr:col>7</xdr:col>
                    <xdr:colOff>175260</xdr:colOff>
                    <xdr:row>10</xdr:row>
                    <xdr:rowOff>220980</xdr:rowOff>
                  </from>
                  <to>
                    <xdr:col>9</xdr:col>
                    <xdr:colOff>22860</xdr:colOff>
                    <xdr:row>12</xdr:row>
                    <xdr:rowOff>22860</xdr:rowOff>
                  </to>
                </anchor>
              </controlPr>
            </control>
          </mc:Choice>
        </mc:AlternateContent>
        <mc:AlternateContent xmlns:mc="http://schemas.openxmlformats.org/markup-compatibility/2006">
          <mc:Choice Requires="x14">
            <control shapeId="108548" r:id="rId7" name="Check Box 4">
              <controlPr defaultSize="0" autoFill="0" autoLine="0" autoPict="0">
                <anchor moveWithCells="1">
                  <from>
                    <xdr:col>23</xdr:col>
                    <xdr:colOff>121920</xdr:colOff>
                    <xdr:row>10</xdr:row>
                    <xdr:rowOff>220980</xdr:rowOff>
                  </from>
                  <to>
                    <xdr:col>25</xdr:col>
                    <xdr:colOff>7620</xdr:colOff>
                    <xdr:row>12</xdr:row>
                    <xdr:rowOff>7620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62"/>
  <sheetViews>
    <sheetView showGridLines="0" showZeros="0" view="pageBreakPreview" zoomScale="130" zoomScaleNormal="160" zoomScaleSheetLayoutView="130" workbookViewId="0">
      <selection activeCell="CG35" sqref="CG35"/>
    </sheetView>
  </sheetViews>
  <sheetFormatPr defaultColWidth="2.21875" defaultRowHeight="13.2"/>
  <cols>
    <col min="1" max="1" width="2.21875" style="3" customWidth="1"/>
    <col min="2" max="7" width="2.21875" style="3"/>
    <col min="8" max="19" width="2.44140625" style="3" bestFit="1" customWidth="1"/>
    <col min="20" max="40" width="2.21875" style="3"/>
    <col min="41" max="47" width="2.21875" style="3" hidden="1" customWidth="1"/>
    <col min="48" max="49" width="2.21875" style="3"/>
    <col min="50" max="72" width="0" style="3" hidden="1" customWidth="1"/>
    <col min="73" max="78" width="2.21875" style="3"/>
    <col min="79" max="79" width="49.109375" style="3" hidden="1" customWidth="1"/>
    <col min="80" max="84" width="8.109375" style="3" hidden="1" customWidth="1"/>
    <col min="85" max="87" width="8.109375" style="3" customWidth="1"/>
    <col min="88" max="16384" width="2.21875" style="3"/>
  </cols>
  <sheetData>
    <row r="1" spans="1:84">
      <c r="A1" s="3" t="s">
        <v>160</v>
      </c>
    </row>
    <row r="2" spans="1:84" ht="3" customHeight="1"/>
    <row r="3" spans="1:84">
      <c r="A3" s="365" t="s">
        <v>141</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7"/>
      <c r="CA3" s="14"/>
      <c r="CB3" s="15" t="s">
        <v>60</v>
      </c>
      <c r="CC3" s="14"/>
      <c r="CD3" s="14"/>
      <c r="CE3" s="15" t="s">
        <v>63</v>
      </c>
      <c r="CF3" s="14"/>
    </row>
    <row r="4" spans="1:84" ht="4.5"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CA4" s="14"/>
      <c r="CB4" s="15" t="s">
        <v>62</v>
      </c>
      <c r="CC4" s="15"/>
      <c r="CD4" s="15" t="s">
        <v>70</v>
      </c>
      <c r="CE4" s="15" t="s">
        <v>62</v>
      </c>
      <c r="CF4" s="14"/>
    </row>
    <row r="5" spans="1:84">
      <c r="A5" s="356" t="s">
        <v>71</v>
      </c>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8"/>
      <c r="CA5" t="s">
        <v>25</v>
      </c>
      <c r="CB5" s="6">
        <v>892</v>
      </c>
      <c r="CC5" t="s">
        <v>58</v>
      </c>
      <c r="CD5"/>
      <c r="CE5" s="6">
        <v>200</v>
      </c>
      <c r="CF5" t="s">
        <v>58</v>
      </c>
    </row>
    <row r="6" spans="1:84" ht="4.5" customHeight="1">
      <c r="A6" s="199"/>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CA6" t="s">
        <v>26</v>
      </c>
      <c r="CB6" s="6">
        <v>1137</v>
      </c>
      <c r="CC6" t="s">
        <v>58</v>
      </c>
      <c r="CD6"/>
      <c r="CE6" s="6">
        <v>200</v>
      </c>
      <c r="CF6" t="s">
        <v>58</v>
      </c>
    </row>
    <row r="7" spans="1:84" ht="17.25" customHeight="1">
      <c r="A7" s="281" t="s">
        <v>41</v>
      </c>
      <c r="B7" s="282"/>
      <c r="C7" s="282"/>
      <c r="D7" s="282"/>
      <c r="E7" s="282"/>
      <c r="F7" s="282"/>
      <c r="G7" s="283"/>
      <c r="H7" s="375"/>
      <c r="I7" s="376"/>
      <c r="J7" s="376"/>
      <c r="K7" s="376"/>
      <c r="L7" s="376"/>
      <c r="M7" s="376"/>
      <c r="N7" s="377"/>
      <c r="O7" s="281" t="s">
        <v>72</v>
      </c>
      <c r="P7" s="282"/>
      <c r="Q7" s="282"/>
      <c r="R7" s="282"/>
      <c r="S7" s="283"/>
      <c r="T7" s="378"/>
      <c r="U7" s="345"/>
      <c r="V7" s="345"/>
      <c r="W7" s="345"/>
      <c r="X7" s="345"/>
      <c r="Y7" s="345"/>
      <c r="Z7" s="345"/>
      <c r="AA7" s="345"/>
      <c r="AB7" s="345"/>
      <c r="AC7" s="345"/>
      <c r="AD7" s="345"/>
      <c r="AE7" s="345"/>
      <c r="AF7" s="345"/>
      <c r="AG7" s="345"/>
      <c r="AH7" s="345"/>
      <c r="AI7" s="345"/>
      <c r="AJ7" s="345"/>
      <c r="AK7" s="345"/>
      <c r="AL7" s="345"/>
      <c r="AM7" s="379"/>
      <c r="CA7" t="s">
        <v>27</v>
      </c>
      <c r="CB7" s="6">
        <v>1480</v>
      </c>
      <c r="CC7" t="s">
        <v>58</v>
      </c>
      <c r="CD7"/>
      <c r="CE7" s="6">
        <v>200</v>
      </c>
      <c r="CF7" t="s">
        <v>58</v>
      </c>
    </row>
    <row r="8" spans="1:84">
      <c r="A8" s="368" t="s">
        <v>73</v>
      </c>
      <c r="B8" s="369"/>
      <c r="C8" s="370"/>
      <c r="D8" s="281" t="s">
        <v>120</v>
      </c>
      <c r="E8" s="282"/>
      <c r="F8" s="282"/>
      <c r="G8" s="283"/>
      <c r="H8" s="281" t="s">
        <v>74</v>
      </c>
      <c r="I8" s="282"/>
      <c r="J8" s="282"/>
      <c r="K8" s="283"/>
      <c r="L8" s="281" t="s">
        <v>75</v>
      </c>
      <c r="M8" s="282"/>
      <c r="N8" s="282"/>
      <c r="O8" s="282"/>
      <c r="P8" s="282"/>
      <c r="Q8" s="282"/>
      <c r="R8" s="282"/>
      <c r="S8" s="282"/>
      <c r="T8" s="282"/>
      <c r="U8" s="282"/>
      <c r="V8" s="282"/>
      <c r="W8" s="282"/>
      <c r="X8" s="282"/>
      <c r="Y8" s="283"/>
      <c r="Z8" s="368" t="s">
        <v>76</v>
      </c>
      <c r="AA8" s="369"/>
      <c r="AB8" s="370"/>
      <c r="AC8" s="281" t="s">
        <v>3</v>
      </c>
      <c r="AD8" s="282"/>
      <c r="AE8" s="282"/>
      <c r="AF8" s="282"/>
      <c r="AG8" s="282"/>
      <c r="AH8" s="383" t="s">
        <v>78</v>
      </c>
      <c r="AI8" s="350"/>
      <c r="AJ8" s="350"/>
      <c r="AK8" s="350"/>
      <c r="AL8" s="350"/>
      <c r="AM8" s="351"/>
      <c r="AV8" s="4"/>
      <c r="CA8" s="2" t="s">
        <v>40</v>
      </c>
      <c r="CB8" s="6">
        <v>384</v>
      </c>
      <c r="CC8" t="s">
        <v>58</v>
      </c>
      <c r="CD8"/>
      <c r="CE8" s="6">
        <v>200</v>
      </c>
      <c r="CF8" t="s">
        <v>58</v>
      </c>
    </row>
    <row r="9" spans="1:84" ht="17.25" customHeight="1">
      <c r="A9" s="371"/>
      <c r="B9" s="372"/>
      <c r="C9" s="373"/>
      <c r="D9" s="380"/>
      <c r="E9" s="381"/>
      <c r="F9" s="381"/>
      <c r="G9" s="382"/>
      <c r="H9" s="374" t="s">
        <v>142</v>
      </c>
      <c r="I9" s="269"/>
      <c r="J9" s="269"/>
      <c r="K9" s="270"/>
      <c r="L9" s="298"/>
      <c r="M9" s="299"/>
      <c r="N9" s="299"/>
      <c r="O9" s="299"/>
      <c r="P9" s="299"/>
      <c r="Q9" s="299"/>
      <c r="R9" s="299"/>
      <c r="S9" s="299"/>
      <c r="T9" s="299"/>
      <c r="U9" s="299"/>
      <c r="V9" s="299"/>
      <c r="W9" s="299"/>
      <c r="X9" s="299"/>
      <c r="Y9" s="339"/>
      <c r="Z9" s="371"/>
      <c r="AA9" s="372"/>
      <c r="AB9" s="373"/>
      <c r="AC9" s="298"/>
      <c r="AD9" s="299"/>
      <c r="AE9" s="299"/>
      <c r="AF9" s="299"/>
      <c r="AG9" s="339"/>
      <c r="AH9" s="384"/>
      <c r="AI9" s="385"/>
      <c r="AJ9" s="385"/>
      <c r="AK9" s="385"/>
      <c r="AL9" s="385"/>
      <c r="AM9" s="386"/>
      <c r="CA9" t="s">
        <v>4</v>
      </c>
      <c r="CB9" s="6">
        <v>375</v>
      </c>
      <c r="CC9" t="s">
        <v>58</v>
      </c>
      <c r="CD9"/>
      <c r="CE9" s="6">
        <v>200</v>
      </c>
      <c r="CF9" t="s">
        <v>58</v>
      </c>
    </row>
    <row r="10" spans="1:84" s="4" customFormat="1" ht="20.25" customHeight="1">
      <c r="A10" s="335" t="s">
        <v>121</v>
      </c>
      <c r="B10" s="336"/>
      <c r="C10" s="336"/>
      <c r="D10" s="336"/>
      <c r="E10" s="336"/>
      <c r="F10" s="336"/>
      <c r="G10" s="336"/>
      <c r="H10" s="362"/>
      <c r="I10" s="363"/>
      <c r="J10" s="363"/>
      <c r="K10" s="363"/>
      <c r="L10" s="363"/>
      <c r="M10" s="363"/>
      <c r="N10" s="363"/>
      <c r="O10" s="363"/>
      <c r="P10" s="363"/>
      <c r="Q10" s="364"/>
      <c r="R10" s="359" t="s">
        <v>122</v>
      </c>
      <c r="S10" s="360"/>
      <c r="T10" s="360"/>
      <c r="U10" s="360"/>
      <c r="V10" s="360"/>
      <c r="W10" s="361"/>
      <c r="X10" s="337"/>
      <c r="Y10" s="338"/>
      <c r="Z10" s="349" t="s">
        <v>57</v>
      </c>
      <c r="AA10" s="350"/>
      <c r="AB10" s="351"/>
      <c r="AC10" s="345"/>
      <c r="AD10" s="345"/>
      <c r="AE10" s="324" t="s">
        <v>42</v>
      </c>
      <c r="AF10" s="325"/>
      <c r="AG10" s="346" t="s">
        <v>91</v>
      </c>
      <c r="AH10" s="347"/>
      <c r="AI10" s="348"/>
      <c r="AJ10" s="345"/>
      <c r="AK10" s="345"/>
      <c r="AL10" s="324" t="s">
        <v>42</v>
      </c>
      <c r="AM10" s="325"/>
      <c r="AP10" s="340"/>
      <c r="AQ10" s="340"/>
      <c r="AR10" s="340"/>
      <c r="AS10" s="340"/>
      <c r="AT10" s="340"/>
      <c r="AU10" s="340"/>
      <c r="CA10" t="s">
        <v>28</v>
      </c>
      <c r="CB10" s="6">
        <v>939</v>
      </c>
      <c r="CC10" t="s">
        <v>58</v>
      </c>
      <c r="CD10"/>
      <c r="CE10" s="6">
        <v>200</v>
      </c>
      <c r="CF10" t="s">
        <v>58</v>
      </c>
    </row>
    <row r="11" spans="1:84" s="4" customFormat="1" ht="18" customHeight="1">
      <c r="A11" s="352" t="s">
        <v>22</v>
      </c>
      <c r="B11" s="305"/>
      <c r="C11" s="305"/>
      <c r="D11" s="305"/>
      <c r="E11" s="305"/>
      <c r="F11" s="305"/>
      <c r="G11" s="305"/>
      <c r="H11" s="306"/>
      <c r="I11" s="9"/>
      <c r="J11" s="39" t="s">
        <v>50</v>
      </c>
      <c r="K11" s="40"/>
      <c r="L11" s="41"/>
      <c r="M11" s="41"/>
      <c r="N11" s="41"/>
      <c r="O11" s="41"/>
      <c r="P11" s="41"/>
      <c r="Q11" s="41"/>
      <c r="R11" s="41"/>
      <c r="S11" s="41"/>
      <c r="T11" s="41"/>
      <c r="U11" s="41"/>
      <c r="V11" s="41"/>
      <c r="W11" s="41"/>
      <c r="X11" s="41"/>
      <c r="Y11" s="9"/>
      <c r="Z11" s="39" t="s">
        <v>65</v>
      </c>
      <c r="AA11" s="40"/>
      <c r="AB11" s="41"/>
      <c r="AC11" s="41"/>
      <c r="AD11" s="41"/>
      <c r="AE11" s="41"/>
      <c r="AF11" s="41"/>
      <c r="AG11" s="41"/>
      <c r="AH11" s="41"/>
      <c r="AI11" s="41"/>
      <c r="AJ11" s="41"/>
      <c r="AK11" s="41"/>
      <c r="AL11" s="41"/>
      <c r="AM11" s="45"/>
      <c r="CA11" t="s">
        <v>29</v>
      </c>
      <c r="CB11" s="6">
        <v>1181</v>
      </c>
      <c r="CC11" t="s">
        <v>58</v>
      </c>
      <c r="CD11"/>
      <c r="CE11" s="6">
        <v>200</v>
      </c>
      <c r="CF11" t="s">
        <v>58</v>
      </c>
    </row>
    <row r="12" spans="1:84" s="4" customFormat="1" ht="18" customHeight="1">
      <c r="A12" s="353"/>
      <c r="B12" s="308"/>
      <c r="C12" s="308"/>
      <c r="D12" s="308"/>
      <c r="E12" s="308"/>
      <c r="F12" s="308"/>
      <c r="G12" s="308"/>
      <c r="H12" s="309"/>
      <c r="I12" s="13"/>
      <c r="J12" s="42" t="s">
        <v>69</v>
      </c>
      <c r="K12" s="43"/>
      <c r="L12" s="44"/>
      <c r="M12" s="44"/>
      <c r="N12" s="44"/>
      <c r="O12" s="44"/>
      <c r="P12" s="44"/>
      <c r="Q12" s="44"/>
      <c r="R12" s="44"/>
      <c r="S12" s="44"/>
      <c r="T12" s="44"/>
      <c r="U12" s="43"/>
      <c r="V12" s="44"/>
      <c r="W12" s="44"/>
      <c r="X12" s="44"/>
      <c r="Y12" s="8"/>
      <c r="Z12" s="46" t="s">
        <v>68</v>
      </c>
      <c r="AA12" s="43"/>
      <c r="AB12" s="44"/>
      <c r="AC12" s="44"/>
      <c r="AD12" s="44"/>
      <c r="AE12" s="44"/>
      <c r="AF12" s="44"/>
      <c r="AG12" s="44"/>
      <c r="AH12" s="44"/>
      <c r="AI12" s="44"/>
      <c r="AJ12" s="44"/>
      <c r="AK12" s="44"/>
      <c r="AL12" s="44"/>
      <c r="AM12" s="47"/>
      <c r="CA12" t="s">
        <v>30</v>
      </c>
      <c r="CB12" s="6">
        <v>1885</v>
      </c>
      <c r="CC12" t="s">
        <v>58</v>
      </c>
      <c r="CD12"/>
      <c r="CE12" s="6">
        <v>200</v>
      </c>
      <c r="CF12" t="s">
        <v>58</v>
      </c>
    </row>
    <row r="13" spans="1:84" s="4" customFormat="1" ht="6" customHeight="1">
      <c r="A13" s="151"/>
      <c r="B13" s="151"/>
      <c r="C13" s="151"/>
      <c r="D13" s="151"/>
      <c r="E13" s="151"/>
      <c r="F13" s="151"/>
      <c r="G13" s="151"/>
      <c r="H13" s="151"/>
      <c r="I13" s="40"/>
      <c r="J13" s="39"/>
      <c r="K13" s="40"/>
      <c r="L13" s="41"/>
      <c r="M13" s="41"/>
      <c r="N13" s="41"/>
      <c r="O13" s="41"/>
      <c r="P13" s="41"/>
      <c r="Q13" s="41"/>
      <c r="R13" s="41"/>
      <c r="S13" s="41"/>
      <c r="T13" s="41"/>
      <c r="U13" s="40"/>
      <c r="V13" s="41"/>
      <c r="W13" s="41"/>
      <c r="X13" s="41"/>
      <c r="Y13" s="39"/>
      <c r="Z13" s="152"/>
      <c r="AA13" s="40"/>
      <c r="AB13" s="41"/>
      <c r="AC13" s="41"/>
      <c r="AD13" s="41"/>
      <c r="AE13" s="41"/>
      <c r="AF13" s="41"/>
      <c r="AG13" s="41"/>
      <c r="AH13" s="41"/>
      <c r="AI13" s="41"/>
      <c r="AJ13" s="41"/>
      <c r="AK13" s="41"/>
      <c r="AL13" s="41"/>
      <c r="AM13" s="41"/>
      <c r="CA13" t="s">
        <v>24</v>
      </c>
      <c r="CB13" s="6">
        <f>CD13*個票21!$AC$10</f>
        <v>0</v>
      </c>
      <c r="CC13" t="s">
        <v>59</v>
      </c>
      <c r="CD13">
        <v>44</v>
      </c>
      <c r="CE13" s="6">
        <v>200</v>
      </c>
      <c r="CF13" t="s">
        <v>58</v>
      </c>
    </row>
    <row r="14" spans="1:84" s="4" customFormat="1" hidden="1">
      <c r="A14" s="314"/>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4"/>
      <c r="CA14" t="s">
        <v>21</v>
      </c>
      <c r="CB14" s="6">
        <f>CD14*個票21!$AC$10</f>
        <v>0</v>
      </c>
      <c r="CC14" t="s">
        <v>59</v>
      </c>
      <c r="CD14">
        <v>44</v>
      </c>
      <c r="CE14" s="6">
        <v>200</v>
      </c>
      <c r="CF14" t="s">
        <v>58</v>
      </c>
    </row>
    <row r="15" spans="1:84" s="4" customFormat="1" ht="3" hidden="1" customHeight="1">
      <c r="A15" s="53"/>
      <c r="B15" s="53"/>
      <c r="C15" s="53"/>
      <c r="D15" s="53"/>
      <c r="E15" s="53"/>
      <c r="F15" s="53"/>
      <c r="G15" s="53"/>
      <c r="H15" s="53"/>
      <c r="I15" s="50"/>
      <c r="J15" s="54"/>
      <c r="K15" s="49"/>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CA15" t="s">
        <v>5</v>
      </c>
      <c r="CB15" s="6">
        <v>534</v>
      </c>
      <c r="CC15" t="s">
        <v>58</v>
      </c>
      <c r="CD15"/>
      <c r="CE15" s="6">
        <v>200</v>
      </c>
      <c r="CF15" t="s">
        <v>58</v>
      </c>
    </row>
    <row r="16" spans="1:84" s="4" customFormat="1" ht="18" hidden="1" customHeight="1">
      <c r="A16" s="153"/>
      <c r="B16" s="169"/>
      <c r="C16" s="169"/>
      <c r="D16" s="169"/>
      <c r="E16" s="169"/>
      <c r="F16" s="169"/>
      <c r="G16" s="169"/>
      <c r="H16" s="169"/>
      <c r="I16" s="169"/>
      <c r="J16" s="169"/>
      <c r="K16" s="169"/>
      <c r="L16" s="169"/>
      <c r="M16" s="169"/>
      <c r="N16" s="169"/>
      <c r="O16" s="169"/>
      <c r="P16" s="169"/>
      <c r="Q16" s="169"/>
      <c r="R16" s="169"/>
      <c r="S16" s="169"/>
      <c r="T16" s="201"/>
      <c r="U16" s="201"/>
      <c r="V16" s="201"/>
      <c r="W16" s="201"/>
      <c r="X16" s="314"/>
      <c r="Y16" s="314"/>
      <c r="Z16" s="314"/>
      <c r="AA16" s="328"/>
      <c r="AB16" s="328"/>
      <c r="AC16" s="328"/>
      <c r="AD16" s="328"/>
      <c r="AE16" s="328"/>
      <c r="AF16" s="328"/>
      <c r="AG16" s="328"/>
      <c r="AH16" s="328"/>
      <c r="AI16" s="328"/>
      <c r="AJ16" s="328"/>
      <c r="AK16" s="328"/>
      <c r="AL16" s="328"/>
      <c r="AM16" s="328"/>
      <c r="CA16" t="s">
        <v>6</v>
      </c>
      <c r="CB16" s="6">
        <v>564</v>
      </c>
      <c r="CC16" t="s">
        <v>58</v>
      </c>
      <c r="CD16"/>
      <c r="CE16" s="6">
        <v>200</v>
      </c>
      <c r="CF16" t="s">
        <v>58</v>
      </c>
    </row>
    <row r="17" spans="1:84" s="4" customFormat="1" ht="18" hidden="1" customHeight="1">
      <c r="A17" s="153"/>
      <c r="B17" s="169"/>
      <c r="C17" s="169"/>
      <c r="D17" s="169"/>
      <c r="E17" s="169"/>
      <c r="F17" s="169"/>
      <c r="G17" s="169"/>
      <c r="H17" s="169"/>
      <c r="I17" s="169"/>
      <c r="J17" s="169"/>
      <c r="K17" s="169"/>
      <c r="L17" s="169"/>
      <c r="M17" s="169"/>
      <c r="N17" s="169"/>
      <c r="O17" s="169"/>
      <c r="P17" s="169"/>
      <c r="Q17" s="169"/>
      <c r="R17" s="169"/>
      <c r="S17" s="169"/>
      <c r="T17" s="155"/>
      <c r="U17" s="155"/>
      <c r="V17" s="155"/>
      <c r="W17" s="155"/>
      <c r="X17" s="314"/>
      <c r="Y17" s="314"/>
      <c r="Z17" s="314"/>
      <c r="AA17" s="328"/>
      <c r="AB17" s="328"/>
      <c r="AC17" s="328"/>
      <c r="AD17" s="328"/>
      <c r="AE17" s="328"/>
      <c r="AF17" s="328"/>
      <c r="AG17" s="328"/>
      <c r="AH17" s="328"/>
      <c r="AI17" s="328"/>
      <c r="AJ17" s="328"/>
      <c r="AK17" s="328"/>
      <c r="AL17" s="328"/>
      <c r="AM17" s="328"/>
      <c r="CA17" t="s">
        <v>7</v>
      </c>
      <c r="CB17" s="6">
        <v>518</v>
      </c>
      <c r="CC17" t="s">
        <v>58</v>
      </c>
      <c r="CD17"/>
      <c r="CE17" s="6">
        <v>200</v>
      </c>
      <c r="CF17" t="s">
        <v>58</v>
      </c>
    </row>
    <row r="18" spans="1:84" s="4" customFormat="1" ht="6" customHeight="1">
      <c r="A18" s="53"/>
      <c r="B18" s="53"/>
      <c r="C18" s="53"/>
      <c r="D18" s="53"/>
      <c r="E18" s="53"/>
      <c r="F18" s="53"/>
      <c r="G18" s="53"/>
      <c r="H18" s="53"/>
      <c r="I18" s="50"/>
      <c r="J18" s="54"/>
      <c r="K18" s="49"/>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CA18" t="s">
        <v>8</v>
      </c>
      <c r="CB18" s="6">
        <v>227</v>
      </c>
      <c r="CC18" t="s">
        <v>58</v>
      </c>
      <c r="CD18"/>
      <c r="CE18" s="6">
        <v>200</v>
      </c>
      <c r="CF18" t="s">
        <v>58</v>
      </c>
    </row>
    <row r="19" spans="1:84" s="4" customFormat="1">
      <c r="A19" s="356" t="s">
        <v>134</v>
      </c>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8"/>
      <c r="CA19" t="s">
        <v>9</v>
      </c>
      <c r="CB19" s="6">
        <v>508</v>
      </c>
      <c r="CC19" t="s">
        <v>58</v>
      </c>
      <c r="CD19"/>
      <c r="CE19" s="6">
        <v>200</v>
      </c>
      <c r="CF19" t="s">
        <v>58</v>
      </c>
    </row>
    <row r="20" spans="1:84" s="4" customFormat="1" ht="3" customHeight="1" thickBot="1">
      <c r="A20" s="53"/>
      <c r="B20" s="53"/>
      <c r="C20" s="53"/>
      <c r="D20" s="53"/>
      <c r="E20" s="53"/>
      <c r="F20" s="53"/>
      <c r="G20" s="53"/>
      <c r="H20" s="53"/>
      <c r="I20" s="50"/>
      <c r="J20" s="54"/>
      <c r="K20" s="49"/>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CA20" t="s">
        <v>10</v>
      </c>
      <c r="CB20" s="6">
        <v>204</v>
      </c>
      <c r="CC20" t="s">
        <v>58</v>
      </c>
      <c r="CD20"/>
      <c r="CE20" s="6">
        <v>200</v>
      </c>
      <c r="CF20" t="s">
        <v>58</v>
      </c>
    </row>
    <row r="21" spans="1:84" s="4" customFormat="1" ht="19.5" customHeight="1" thickBot="1">
      <c r="A21" s="55" t="s">
        <v>49</v>
      </c>
      <c r="B21" s="53"/>
      <c r="C21" s="53"/>
      <c r="D21" s="53"/>
      <c r="E21" s="53"/>
      <c r="F21" s="53"/>
      <c r="G21" s="53"/>
      <c r="H21" s="53"/>
      <c r="I21" s="111"/>
      <c r="J21" s="54"/>
      <c r="K21" s="49"/>
      <c r="L21" s="51"/>
      <c r="M21" s="51"/>
      <c r="N21" s="51"/>
      <c r="O21" s="51"/>
      <c r="P21" s="51"/>
      <c r="Q21" s="51"/>
      <c r="R21" s="51"/>
      <c r="S21" s="51"/>
      <c r="T21" s="51"/>
      <c r="U21" s="51"/>
      <c r="V21" s="51"/>
      <c r="W21" s="51"/>
      <c r="X21" s="51"/>
      <c r="Y21" s="51"/>
      <c r="Z21" s="51"/>
      <c r="AA21" s="51"/>
      <c r="AB21" s="51"/>
      <c r="AC21" s="51"/>
      <c r="AD21" s="51"/>
      <c r="AE21" s="261" t="s">
        <v>154</v>
      </c>
      <c r="AF21" s="262"/>
      <c r="AG21" s="262"/>
      <c r="AH21" s="263"/>
      <c r="AI21" s="322">
        <f>(20*M22+5*V22)*10+AE22</f>
        <v>0</v>
      </c>
      <c r="AJ21" s="323"/>
      <c r="AK21" s="323"/>
      <c r="AL21" s="320" t="s">
        <v>39</v>
      </c>
      <c r="AM21" s="321"/>
      <c r="CA21" t="s">
        <v>11</v>
      </c>
      <c r="CB21" s="6">
        <v>148</v>
      </c>
      <c r="CC21" t="s">
        <v>58</v>
      </c>
      <c r="CD21"/>
      <c r="CE21" s="6">
        <v>200</v>
      </c>
      <c r="CF21" t="s">
        <v>58</v>
      </c>
    </row>
    <row r="22" spans="1:84" s="4" customFormat="1" ht="19.5" customHeight="1">
      <c r="A22" s="202" t="s">
        <v>54</v>
      </c>
      <c r="B22" s="21"/>
      <c r="C22" s="22"/>
      <c r="D22" s="22"/>
      <c r="E22" s="22"/>
      <c r="F22" s="22"/>
      <c r="G22" s="23"/>
      <c r="H22" s="341" t="s">
        <v>55</v>
      </c>
      <c r="I22" s="342"/>
      <c r="J22" s="342"/>
      <c r="K22" s="342"/>
      <c r="L22" s="343"/>
      <c r="M22" s="344"/>
      <c r="N22" s="344"/>
      <c r="O22" s="344"/>
      <c r="P22" s="16" t="s">
        <v>42</v>
      </c>
      <c r="Q22" s="295" t="s">
        <v>139</v>
      </c>
      <c r="R22" s="296"/>
      <c r="S22" s="296"/>
      <c r="T22" s="296"/>
      <c r="U22" s="297"/>
      <c r="V22" s="344"/>
      <c r="W22" s="344"/>
      <c r="X22" s="344"/>
      <c r="Y22" s="63" t="s">
        <v>42</v>
      </c>
      <c r="Z22" s="196" t="s">
        <v>101</v>
      </c>
      <c r="AA22" s="197"/>
      <c r="AB22" s="197"/>
      <c r="AC22" s="197"/>
      <c r="AD22" s="198"/>
      <c r="AE22" s="392"/>
      <c r="AF22" s="393"/>
      <c r="AG22" s="393"/>
      <c r="AH22" s="114" t="s">
        <v>102</v>
      </c>
      <c r="AI22" s="114"/>
      <c r="AJ22" s="112"/>
      <c r="AK22" s="44"/>
      <c r="AL22" s="44"/>
      <c r="AM22" s="47"/>
      <c r="AO22" s="4">
        <f>IF(M22=0,,"有")</f>
        <v>0</v>
      </c>
      <c r="CA22" t="s">
        <v>12</v>
      </c>
      <c r="CB22" s="6">
        <v>148</v>
      </c>
      <c r="CC22" t="s">
        <v>58</v>
      </c>
      <c r="CD22"/>
      <c r="CE22" s="6">
        <v>200</v>
      </c>
      <c r="CF22" t="s">
        <v>58</v>
      </c>
    </row>
    <row r="23" spans="1:84" s="4" customFormat="1" ht="6" customHeight="1" thickBot="1">
      <c r="A23" s="53"/>
      <c r="B23" s="53"/>
      <c r="C23" s="53"/>
      <c r="D23" s="53"/>
      <c r="E23" s="53"/>
      <c r="F23" s="53"/>
      <c r="G23" s="53"/>
      <c r="H23" s="53"/>
      <c r="I23" s="50"/>
      <c r="J23" s="54"/>
      <c r="K23" s="49"/>
      <c r="L23" s="51"/>
      <c r="M23" s="51"/>
      <c r="N23" s="51"/>
      <c r="O23" s="51"/>
      <c r="P23" s="51"/>
      <c r="Q23" s="51"/>
      <c r="R23" s="51"/>
      <c r="S23" s="51"/>
      <c r="T23" s="51"/>
      <c r="U23" s="51"/>
      <c r="V23" s="51"/>
      <c r="W23" s="51"/>
      <c r="X23" s="199"/>
      <c r="Y23" s="199"/>
      <c r="Z23" s="199"/>
      <c r="AA23" s="199"/>
      <c r="AB23" s="199"/>
      <c r="AC23" s="199"/>
      <c r="AD23" s="41"/>
      <c r="AE23" s="51"/>
      <c r="AF23" s="51"/>
      <c r="AG23" s="51"/>
      <c r="AH23" s="51"/>
      <c r="AI23" s="51"/>
      <c r="AJ23" s="51"/>
      <c r="AK23" s="51"/>
      <c r="AL23" s="51"/>
      <c r="AM23" s="51"/>
      <c r="CA23" s="12" t="s">
        <v>47</v>
      </c>
      <c r="CB23" s="6">
        <v>33</v>
      </c>
      <c r="CC23" t="s">
        <v>58</v>
      </c>
      <c r="CD23"/>
      <c r="CE23" s="6">
        <v>200</v>
      </c>
      <c r="CF23" t="s">
        <v>58</v>
      </c>
    </row>
    <row r="24" spans="1:84" ht="19.5" customHeight="1" thickBot="1">
      <c r="A24" s="56" t="s">
        <v>64</v>
      </c>
      <c r="B24" s="53"/>
      <c r="C24" s="168"/>
      <c r="D24" s="53"/>
      <c r="E24" s="57"/>
      <c r="F24" s="53"/>
      <c r="G24" s="53"/>
      <c r="H24" s="53"/>
      <c r="I24" s="53"/>
      <c r="J24" s="58"/>
      <c r="K24" s="58"/>
      <c r="L24" s="58"/>
      <c r="M24" s="58"/>
      <c r="N24" s="58"/>
      <c r="O24" s="59"/>
      <c r="P24" s="60"/>
      <c r="Q24" s="61"/>
      <c r="R24" s="61"/>
      <c r="S24" s="58"/>
      <c r="T24" s="54"/>
      <c r="U24" s="58"/>
      <c r="V24" s="58"/>
      <c r="W24" s="168"/>
      <c r="X24" s="264" t="s">
        <v>90</v>
      </c>
      <c r="Y24" s="265"/>
      <c r="Z24" s="265"/>
      <c r="AA24" s="265"/>
      <c r="AB24" s="265"/>
      <c r="AC24" s="266"/>
      <c r="AD24" s="261" t="s">
        <v>155</v>
      </c>
      <c r="AE24" s="262"/>
      <c r="AF24" s="262"/>
      <c r="AG24" s="262"/>
      <c r="AH24" s="263"/>
      <c r="AI24" s="354">
        <f>MIN(X25,ROUNDDOWN(H37/1000,0))</f>
        <v>0</v>
      </c>
      <c r="AJ24" s="355"/>
      <c r="AK24" s="355"/>
      <c r="AL24" s="320" t="s">
        <v>39</v>
      </c>
      <c r="AM24" s="321"/>
      <c r="CA24" t="s">
        <v>13</v>
      </c>
      <c r="CB24" s="6">
        <v>475</v>
      </c>
      <c r="CC24" t="s">
        <v>58</v>
      </c>
      <c r="CD24"/>
      <c r="CE24" s="6">
        <v>200</v>
      </c>
      <c r="CF24" t="s">
        <v>58</v>
      </c>
    </row>
    <row r="25" spans="1:84" ht="13.8" thickBot="1">
      <c r="A25" s="56"/>
      <c r="B25" s="53"/>
      <c r="C25" s="168"/>
      <c r="D25" s="53"/>
      <c r="E25" s="57"/>
      <c r="F25" s="53"/>
      <c r="G25" s="53"/>
      <c r="H25" s="53"/>
      <c r="I25" s="53"/>
      <c r="J25" s="58"/>
      <c r="K25" s="58"/>
      <c r="L25" s="58"/>
      <c r="M25" s="58"/>
      <c r="N25" s="58"/>
      <c r="O25" s="59"/>
      <c r="P25" s="60"/>
      <c r="Q25" s="61"/>
      <c r="R25" s="61"/>
      <c r="S25" s="58"/>
      <c r="T25" s="54"/>
      <c r="U25" s="58"/>
      <c r="V25" s="58"/>
      <c r="W25" s="62"/>
      <c r="X25" s="271" t="str">
        <f>IFERROR(VLOOKUP(H10,個票21!CA5:CB39,2,FALSE),"")</f>
        <v/>
      </c>
      <c r="Y25" s="272"/>
      <c r="Z25" s="272"/>
      <c r="AA25" s="272"/>
      <c r="AB25" s="267" t="s">
        <v>39</v>
      </c>
      <c r="AC25" s="268"/>
      <c r="AD25" s="162"/>
      <c r="AE25" s="163"/>
      <c r="AF25" s="163"/>
      <c r="AG25" s="163"/>
      <c r="AH25" s="164"/>
      <c r="AI25" s="394"/>
      <c r="AJ25" s="394"/>
      <c r="AK25" s="394"/>
      <c r="AL25" s="387"/>
      <c r="AM25" s="388"/>
      <c r="AV25" s="4"/>
      <c r="AX25" s="134" t="str">
        <f>IF(X25&gt;=AI26,"○","！（補助上限額を超過しています）")</f>
        <v>○</v>
      </c>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6"/>
      <c r="CA25" t="s">
        <v>14</v>
      </c>
      <c r="CB25" s="6">
        <v>638</v>
      </c>
      <c r="CC25" t="s">
        <v>58</v>
      </c>
      <c r="CD25"/>
      <c r="CE25" s="6">
        <v>200</v>
      </c>
      <c r="CF25" t="s">
        <v>58</v>
      </c>
    </row>
    <row r="26" spans="1:84" ht="15" customHeight="1">
      <c r="A26" s="168" t="s">
        <v>79</v>
      </c>
      <c r="B26" s="53"/>
      <c r="C26" s="168"/>
      <c r="D26" s="53"/>
      <c r="E26" s="57"/>
      <c r="F26" s="53"/>
      <c r="G26" s="53"/>
      <c r="H26" s="53"/>
      <c r="I26" s="53"/>
      <c r="J26" s="58"/>
      <c r="K26" s="58"/>
      <c r="L26" s="58"/>
      <c r="M26" s="58"/>
      <c r="N26" s="58"/>
      <c r="O26" s="59"/>
      <c r="P26" s="60"/>
      <c r="Q26" s="61"/>
      <c r="R26" s="61"/>
      <c r="S26" s="58"/>
      <c r="T26" s="54"/>
      <c r="U26" s="58"/>
      <c r="V26" s="58"/>
      <c r="W26" s="62"/>
      <c r="X26" s="273"/>
      <c r="Y26" s="274"/>
      <c r="Z26" s="274"/>
      <c r="AA26" s="274"/>
      <c r="AB26" s="269"/>
      <c r="AC26" s="270"/>
      <c r="AD26" s="165"/>
      <c r="AE26" s="166"/>
      <c r="AF26" s="166"/>
      <c r="AG26" s="166"/>
      <c r="AH26" s="167"/>
      <c r="AI26" s="389">
        <f>SUM(AI24:AK25)</f>
        <v>0</v>
      </c>
      <c r="AJ26" s="389"/>
      <c r="AK26" s="389"/>
      <c r="AL26" s="390"/>
      <c r="AM26" s="391"/>
      <c r="CA26" t="s">
        <v>15</v>
      </c>
      <c r="CB26" s="6">
        <f>CD26*個票21!$AC$10</f>
        <v>0</v>
      </c>
      <c r="CC26" t="s">
        <v>59</v>
      </c>
      <c r="CD26" s="6">
        <v>38</v>
      </c>
      <c r="CE26" s="6" t="s">
        <v>61</v>
      </c>
      <c r="CF26" s="6"/>
    </row>
    <row r="27" spans="1:84" ht="15" customHeight="1">
      <c r="A27" s="281" t="s">
        <v>80</v>
      </c>
      <c r="B27" s="282"/>
      <c r="C27" s="282"/>
      <c r="D27" s="282"/>
      <c r="E27" s="282"/>
      <c r="F27" s="282"/>
      <c r="G27" s="283"/>
      <c r="H27" s="282" t="s">
        <v>158</v>
      </c>
      <c r="I27" s="282"/>
      <c r="J27" s="282"/>
      <c r="K27" s="282"/>
      <c r="L27" s="282"/>
      <c r="M27" s="281" t="s">
        <v>23</v>
      </c>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CA27" t="s">
        <v>16</v>
      </c>
      <c r="CB27" s="6">
        <f>CD27*個票21!$AC$10</f>
        <v>0</v>
      </c>
      <c r="CC27" t="s">
        <v>59</v>
      </c>
      <c r="CD27" s="6">
        <v>40</v>
      </c>
      <c r="CE27" s="6" t="s">
        <v>61</v>
      </c>
      <c r="CF27" s="6"/>
    </row>
    <row r="28" spans="1:84" ht="15" customHeight="1">
      <c r="A28" s="106" t="s">
        <v>81</v>
      </c>
      <c r="B28" s="107"/>
      <c r="C28" s="107"/>
      <c r="D28" s="107"/>
      <c r="E28" s="108"/>
      <c r="F28" s="108"/>
      <c r="G28" s="109"/>
      <c r="H28" s="294"/>
      <c r="I28" s="294"/>
      <c r="J28" s="294"/>
      <c r="K28" s="294"/>
      <c r="L28" s="294"/>
      <c r="M28" s="284"/>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6"/>
      <c r="CA28" t="s">
        <v>17</v>
      </c>
      <c r="CB28" s="6">
        <f>CD28*個票21!$AC$10</f>
        <v>0</v>
      </c>
      <c r="CC28" t="s">
        <v>59</v>
      </c>
      <c r="CD28" s="6">
        <v>38</v>
      </c>
      <c r="CE28" s="6" t="s">
        <v>61</v>
      </c>
      <c r="CF28" s="6"/>
    </row>
    <row r="29" spans="1:84" ht="15" customHeight="1">
      <c r="A29" s="64" t="s">
        <v>82</v>
      </c>
      <c r="B29" s="65"/>
      <c r="C29" s="65"/>
      <c r="D29" s="65"/>
      <c r="E29" s="66"/>
      <c r="F29" s="66"/>
      <c r="G29" s="67"/>
      <c r="H29" s="293"/>
      <c r="I29" s="293"/>
      <c r="J29" s="293"/>
      <c r="K29" s="293"/>
      <c r="L29" s="293"/>
      <c r="M29" s="287"/>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9"/>
      <c r="CA29" t="s">
        <v>18</v>
      </c>
      <c r="CB29" s="6">
        <f>CD29*個票21!$AC$10</f>
        <v>0</v>
      </c>
      <c r="CC29" t="s">
        <v>59</v>
      </c>
      <c r="CD29" s="6">
        <v>48</v>
      </c>
      <c r="CE29" s="6" t="s">
        <v>61</v>
      </c>
      <c r="CF29" s="6"/>
    </row>
    <row r="30" spans="1:84" ht="15" customHeight="1">
      <c r="A30" s="64" t="s">
        <v>83</v>
      </c>
      <c r="B30" s="65"/>
      <c r="C30" s="65"/>
      <c r="D30" s="65"/>
      <c r="E30" s="66"/>
      <c r="F30" s="66"/>
      <c r="G30" s="67"/>
      <c r="H30" s="293"/>
      <c r="I30" s="293"/>
      <c r="J30" s="293"/>
      <c r="K30" s="293"/>
      <c r="L30" s="293"/>
      <c r="M30" s="287"/>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9"/>
      <c r="CA30" t="s">
        <v>19</v>
      </c>
      <c r="CB30" s="6">
        <f>CD30*個票21!$AC$10</f>
        <v>0</v>
      </c>
      <c r="CC30" t="s">
        <v>59</v>
      </c>
      <c r="CD30" s="6">
        <v>43</v>
      </c>
      <c r="CE30" s="6" t="s">
        <v>61</v>
      </c>
      <c r="CF30" s="6"/>
    </row>
    <row r="31" spans="1:84" ht="15" customHeight="1">
      <c r="A31" s="64" t="s">
        <v>84</v>
      </c>
      <c r="B31" s="65"/>
      <c r="C31" s="65"/>
      <c r="D31" s="65"/>
      <c r="E31" s="66"/>
      <c r="F31" s="66"/>
      <c r="G31" s="67"/>
      <c r="H31" s="293"/>
      <c r="I31" s="293"/>
      <c r="J31" s="293"/>
      <c r="K31" s="293"/>
      <c r="L31" s="293"/>
      <c r="M31" s="287"/>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9"/>
      <c r="CA31" t="s">
        <v>20</v>
      </c>
      <c r="CB31" s="6">
        <f>CD31*個票21!$AC$10</f>
        <v>0</v>
      </c>
      <c r="CC31" t="s">
        <v>59</v>
      </c>
      <c r="CD31" s="6">
        <v>36</v>
      </c>
      <c r="CE31" s="6" t="s">
        <v>61</v>
      </c>
      <c r="CF31" s="6"/>
    </row>
    <row r="32" spans="1:84" ht="15" customHeight="1">
      <c r="A32" s="64" t="s">
        <v>85</v>
      </c>
      <c r="B32" s="65"/>
      <c r="C32" s="65"/>
      <c r="D32" s="65"/>
      <c r="E32" s="66"/>
      <c r="F32" s="66"/>
      <c r="G32" s="67"/>
      <c r="H32" s="293"/>
      <c r="I32" s="293"/>
      <c r="J32" s="293"/>
      <c r="K32" s="293"/>
      <c r="L32" s="293"/>
      <c r="M32" s="287"/>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9"/>
      <c r="CA32" t="s">
        <v>31</v>
      </c>
      <c r="CB32" s="6">
        <f>CD32*個票21!$AC$10</f>
        <v>0</v>
      </c>
      <c r="CC32" t="s">
        <v>59</v>
      </c>
      <c r="CD32" s="6">
        <v>37</v>
      </c>
      <c r="CE32" s="6" t="s">
        <v>61</v>
      </c>
      <c r="CF32" s="6"/>
    </row>
    <row r="33" spans="1:84" ht="15" customHeight="1">
      <c r="A33" s="64" t="s">
        <v>86</v>
      </c>
      <c r="B33" s="65"/>
      <c r="C33" s="65"/>
      <c r="D33" s="65"/>
      <c r="E33" s="66"/>
      <c r="F33" s="66"/>
      <c r="G33" s="67"/>
      <c r="H33" s="293"/>
      <c r="I33" s="293"/>
      <c r="J33" s="293"/>
      <c r="K33" s="293"/>
      <c r="L33" s="293"/>
      <c r="M33" s="287"/>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9"/>
      <c r="AV33" s="4"/>
      <c r="CA33" t="s">
        <v>32</v>
      </c>
      <c r="CB33" s="6">
        <f>CD33*個票21!$AC$10</f>
        <v>0</v>
      </c>
      <c r="CC33" t="s">
        <v>59</v>
      </c>
      <c r="CD33" s="6">
        <v>35</v>
      </c>
      <c r="CE33" s="6" t="s">
        <v>61</v>
      </c>
      <c r="CF33" s="6"/>
    </row>
    <row r="34" spans="1:84" ht="15" customHeight="1">
      <c r="A34" s="64" t="s">
        <v>87</v>
      </c>
      <c r="B34" s="65"/>
      <c r="C34" s="65"/>
      <c r="D34" s="65"/>
      <c r="E34" s="66"/>
      <c r="F34" s="66"/>
      <c r="G34" s="67"/>
      <c r="H34" s="293"/>
      <c r="I34" s="293"/>
      <c r="J34" s="293"/>
      <c r="K34" s="293"/>
      <c r="L34" s="293"/>
      <c r="M34" s="287"/>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9"/>
      <c r="CA34" t="s">
        <v>33</v>
      </c>
      <c r="CB34" s="6">
        <f>CD34*個票21!$AC$10</f>
        <v>0</v>
      </c>
      <c r="CC34" t="s">
        <v>59</v>
      </c>
      <c r="CD34" s="6">
        <v>37</v>
      </c>
      <c r="CE34" s="6" t="s">
        <v>61</v>
      </c>
      <c r="CF34" s="6"/>
    </row>
    <row r="35" spans="1:84" ht="15" customHeight="1">
      <c r="A35" s="64" t="s">
        <v>88</v>
      </c>
      <c r="B35" s="68"/>
      <c r="C35" s="68"/>
      <c r="D35" s="68"/>
      <c r="E35" s="68"/>
      <c r="F35" s="68"/>
      <c r="G35" s="69"/>
      <c r="H35" s="293"/>
      <c r="I35" s="293"/>
      <c r="J35" s="293"/>
      <c r="K35" s="293"/>
      <c r="L35" s="293"/>
      <c r="M35" s="287"/>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9"/>
      <c r="CA35" t="s">
        <v>34</v>
      </c>
      <c r="CB35" s="6">
        <f>CD35*個票21!$AC$10</f>
        <v>0</v>
      </c>
      <c r="CC35" t="s">
        <v>59</v>
      </c>
      <c r="CD35" s="6">
        <v>35</v>
      </c>
      <c r="CE35" s="6" t="s">
        <v>61</v>
      </c>
      <c r="CF35" s="6"/>
    </row>
    <row r="36" spans="1:84" ht="15" customHeight="1">
      <c r="A36" s="70" t="s">
        <v>89</v>
      </c>
      <c r="B36" s="71"/>
      <c r="C36" s="71"/>
      <c r="D36" s="71"/>
      <c r="E36" s="72"/>
      <c r="F36" s="72"/>
      <c r="G36" s="73"/>
      <c r="H36" s="280"/>
      <c r="I36" s="280"/>
      <c r="J36" s="280"/>
      <c r="K36" s="280"/>
      <c r="L36" s="280"/>
      <c r="M36" s="290"/>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2"/>
      <c r="CA36" t="s">
        <v>35</v>
      </c>
      <c r="CB36" s="6">
        <f>CD36*個票21!$AC$10</f>
        <v>0</v>
      </c>
      <c r="CC36" t="s">
        <v>59</v>
      </c>
      <c r="CD36" s="6">
        <v>37</v>
      </c>
      <c r="CE36" s="6" t="s">
        <v>61</v>
      </c>
      <c r="CF36" s="6"/>
    </row>
    <row r="37" spans="1:84" ht="15" customHeight="1">
      <c r="A37" s="74" t="s">
        <v>46</v>
      </c>
      <c r="B37" s="75"/>
      <c r="C37" s="75"/>
      <c r="D37" s="75"/>
      <c r="E37" s="75"/>
      <c r="F37" s="75"/>
      <c r="G37" s="76"/>
      <c r="H37" s="275">
        <f>SUM(H28:L36)</f>
        <v>0</v>
      </c>
      <c r="I37" s="275"/>
      <c r="J37" s="275"/>
      <c r="K37" s="275"/>
      <c r="L37" s="276"/>
      <c r="M37" s="277"/>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9"/>
      <c r="CA37" t="s">
        <v>36</v>
      </c>
      <c r="CB37" s="6">
        <f>CD37*個票21!$AC$10</f>
        <v>0</v>
      </c>
      <c r="CC37" t="s">
        <v>59</v>
      </c>
      <c r="CD37" s="6">
        <v>35</v>
      </c>
      <c r="CE37" s="6" t="s">
        <v>61</v>
      </c>
      <c r="CF37" s="6"/>
    </row>
    <row r="38" spans="1:84" ht="6" customHeight="1" thickBot="1">
      <c r="A38" s="77"/>
      <c r="B38" s="77"/>
      <c r="C38" s="77"/>
      <c r="D38" s="77"/>
      <c r="E38" s="78"/>
      <c r="F38" s="78"/>
      <c r="G38" s="78"/>
      <c r="H38" s="78"/>
      <c r="I38" s="78"/>
      <c r="J38" s="79"/>
      <c r="K38" s="79"/>
      <c r="L38" s="79"/>
      <c r="M38" s="79"/>
      <c r="N38" s="79"/>
      <c r="O38" s="80"/>
      <c r="P38" s="80"/>
      <c r="Q38" s="80"/>
      <c r="R38" s="80"/>
      <c r="S38" s="80"/>
      <c r="T38" s="80"/>
      <c r="U38" s="80"/>
      <c r="V38" s="80"/>
      <c r="W38" s="80"/>
      <c r="X38" s="80"/>
      <c r="Y38" s="80"/>
      <c r="Z38" s="80"/>
      <c r="AA38" s="80"/>
      <c r="AB38" s="80"/>
      <c r="AC38" s="80"/>
      <c r="AD38" s="80"/>
      <c r="AE38" s="80"/>
      <c r="AF38" s="80"/>
      <c r="AG38" s="80"/>
      <c r="AH38" s="88"/>
      <c r="AI38" s="80"/>
      <c r="AJ38" s="80"/>
      <c r="AK38" s="80"/>
      <c r="AL38" s="80"/>
      <c r="AM38" s="80"/>
      <c r="CA38" t="s">
        <v>37</v>
      </c>
      <c r="CB38" s="6">
        <f>CD38*個票21!$AC$10</f>
        <v>0</v>
      </c>
      <c r="CC38" t="s">
        <v>59</v>
      </c>
      <c r="CD38" s="6">
        <v>37</v>
      </c>
      <c r="CE38" s="6" t="s">
        <v>61</v>
      </c>
      <c r="CF38" s="6"/>
    </row>
    <row r="39" spans="1:84" s="4" customFormat="1" ht="19.5" customHeight="1" thickBot="1">
      <c r="A39" s="55" t="s">
        <v>66</v>
      </c>
      <c r="B39" s="53"/>
      <c r="C39" s="53"/>
      <c r="D39" s="53"/>
      <c r="E39" s="53"/>
      <c r="F39" s="53"/>
      <c r="G39" s="53"/>
      <c r="H39" s="53"/>
      <c r="I39" s="50"/>
      <c r="J39" s="54"/>
      <c r="K39" s="49"/>
      <c r="L39" s="51"/>
      <c r="M39" s="51"/>
      <c r="N39" s="51"/>
      <c r="O39" s="51"/>
      <c r="P39" s="51"/>
      <c r="Q39" s="51"/>
      <c r="R39" s="51"/>
      <c r="S39" s="51"/>
      <c r="T39" s="51"/>
      <c r="U39" s="51"/>
      <c r="V39" s="51"/>
      <c r="W39" s="51"/>
      <c r="X39" s="51"/>
      <c r="Y39" s="51"/>
      <c r="Z39" s="51"/>
      <c r="AA39" s="51"/>
      <c r="AB39" s="51"/>
      <c r="AC39" s="51"/>
      <c r="AD39" s="51"/>
      <c r="AE39" s="261" t="s">
        <v>157</v>
      </c>
      <c r="AF39" s="262"/>
      <c r="AG39" s="262"/>
      <c r="AH39" s="263"/>
      <c r="AI39" s="329">
        <f>ROUNDDOWN(IFERROR(IF(H10="居宅介護支援事業所",(X42*AI42+X43*AI43+X44*AI44+X45*AI45)/1000,(X40*AI40+X41*AI41)/1000),""),0)</f>
        <v>0</v>
      </c>
      <c r="AJ39" s="330"/>
      <c r="AK39" s="330"/>
      <c r="AL39" s="320" t="s">
        <v>39</v>
      </c>
      <c r="AM39" s="321"/>
      <c r="CA39" t="s">
        <v>38</v>
      </c>
      <c r="CB39" s="6">
        <f>CD39*個票21!$AC$10</f>
        <v>0</v>
      </c>
      <c r="CC39" t="s">
        <v>59</v>
      </c>
      <c r="CD39" s="6">
        <v>35</v>
      </c>
      <c r="CE39" s="6" t="s">
        <v>61</v>
      </c>
      <c r="CF39" s="6"/>
    </row>
    <row r="40" spans="1:84" s="4" customFormat="1" ht="15.75" customHeight="1">
      <c r="A40" s="304" t="s">
        <v>119</v>
      </c>
      <c r="B40" s="305"/>
      <c r="C40" s="305"/>
      <c r="D40" s="305"/>
      <c r="E40" s="305"/>
      <c r="F40" s="305"/>
      <c r="G40" s="305"/>
      <c r="H40" s="305"/>
      <c r="I40" s="305"/>
      <c r="J40" s="306"/>
      <c r="K40" s="196" t="s">
        <v>114</v>
      </c>
      <c r="L40" s="198"/>
      <c r="M40" s="24"/>
      <c r="N40" s="197"/>
      <c r="O40" s="197"/>
      <c r="P40" s="197"/>
      <c r="Q40" s="28"/>
      <c r="R40" s="197"/>
      <c r="S40" s="197"/>
      <c r="T40" s="197"/>
      <c r="U40" s="197"/>
      <c r="V40" s="197"/>
      <c r="W40" s="27"/>
      <c r="X40" s="303">
        <f>IF($H$10="介護予防・生活支援サービス事業の事業者","",1500)</f>
        <v>1500</v>
      </c>
      <c r="Y40" s="303"/>
      <c r="Z40" s="303"/>
      <c r="AA40" s="300" t="s">
        <v>52</v>
      </c>
      <c r="AB40" s="301"/>
      <c r="AC40" s="295" t="s">
        <v>53</v>
      </c>
      <c r="AD40" s="296"/>
      <c r="AE40" s="296"/>
      <c r="AF40" s="296"/>
      <c r="AG40" s="296"/>
      <c r="AH40" s="297"/>
      <c r="AI40" s="298"/>
      <c r="AJ40" s="299"/>
      <c r="AK40" s="299"/>
      <c r="AL40" s="395" t="s">
        <v>42</v>
      </c>
      <c r="AM40" s="396"/>
      <c r="CA40" t="s">
        <v>103</v>
      </c>
      <c r="CB40"/>
      <c r="CC40"/>
      <c r="CD40"/>
      <c r="CE40"/>
      <c r="CF40"/>
    </row>
    <row r="41" spans="1:84" s="4" customFormat="1" ht="15.75" customHeight="1">
      <c r="A41" s="307"/>
      <c r="B41" s="308"/>
      <c r="C41" s="308"/>
      <c r="D41" s="308"/>
      <c r="E41" s="308"/>
      <c r="F41" s="308"/>
      <c r="G41" s="308"/>
      <c r="H41" s="308"/>
      <c r="I41" s="308"/>
      <c r="J41" s="309"/>
      <c r="K41" s="196" t="s">
        <v>115</v>
      </c>
      <c r="L41" s="198"/>
      <c r="M41" s="24"/>
      <c r="N41" s="197"/>
      <c r="O41" s="197"/>
      <c r="P41" s="197"/>
      <c r="Q41" s="28"/>
      <c r="R41" s="197"/>
      <c r="S41" s="197"/>
      <c r="T41" s="197"/>
      <c r="U41" s="197"/>
      <c r="V41" s="197"/>
      <c r="W41" s="27"/>
      <c r="X41" s="303">
        <f>IF($H$10="介護予防・生活支援サービス事業の事業者","",3000)</f>
        <v>3000</v>
      </c>
      <c r="Y41" s="303"/>
      <c r="Z41" s="303"/>
      <c r="AA41" s="300" t="s">
        <v>52</v>
      </c>
      <c r="AB41" s="301"/>
      <c r="AC41" s="295" t="s">
        <v>53</v>
      </c>
      <c r="AD41" s="296"/>
      <c r="AE41" s="296"/>
      <c r="AF41" s="296"/>
      <c r="AG41" s="296"/>
      <c r="AH41" s="297"/>
      <c r="AI41" s="298"/>
      <c r="AJ41" s="299"/>
      <c r="AK41" s="299"/>
      <c r="AL41" s="326" t="s">
        <v>42</v>
      </c>
      <c r="AM41" s="327"/>
    </row>
    <row r="42" spans="1:84" s="4" customFormat="1" ht="15.75" customHeight="1">
      <c r="A42" s="131"/>
      <c r="B42" s="397" t="s">
        <v>116</v>
      </c>
      <c r="C42" s="398"/>
      <c r="D42" s="398"/>
      <c r="E42" s="398"/>
      <c r="F42" s="398"/>
      <c r="G42" s="398"/>
      <c r="H42" s="398"/>
      <c r="I42" s="398"/>
      <c r="J42" s="399"/>
      <c r="K42" s="200" t="s">
        <v>114</v>
      </c>
      <c r="L42" s="200"/>
      <c r="M42" s="129"/>
      <c r="N42" s="129"/>
      <c r="O42" s="130"/>
      <c r="P42" s="130"/>
      <c r="Q42" s="200"/>
      <c r="R42" s="200"/>
      <c r="S42" s="200"/>
      <c r="T42" s="200"/>
      <c r="U42" s="200"/>
      <c r="V42" s="200"/>
      <c r="W42" s="128"/>
      <c r="X42" s="303">
        <f>IF($H$10="介護予防・生活支援サービス事業の事業者","",1500)</f>
        <v>1500</v>
      </c>
      <c r="Y42" s="303"/>
      <c r="Z42" s="303"/>
      <c r="AA42" s="300" t="s">
        <v>52</v>
      </c>
      <c r="AB42" s="301"/>
      <c r="AC42" s="295" t="s">
        <v>53</v>
      </c>
      <c r="AD42" s="296"/>
      <c r="AE42" s="296"/>
      <c r="AF42" s="296"/>
      <c r="AG42" s="296"/>
      <c r="AH42" s="297"/>
      <c r="AI42" s="298"/>
      <c r="AJ42" s="299"/>
      <c r="AK42" s="299"/>
      <c r="AL42" s="324" t="s">
        <v>42</v>
      </c>
      <c r="AM42" s="325"/>
    </row>
    <row r="43" spans="1:84" s="4" customFormat="1" ht="15.75" customHeight="1">
      <c r="A43" s="126"/>
      <c r="B43" s="400"/>
      <c r="C43" s="401"/>
      <c r="D43" s="401"/>
      <c r="E43" s="401"/>
      <c r="F43" s="401"/>
      <c r="G43" s="401"/>
      <c r="H43" s="401"/>
      <c r="I43" s="401"/>
      <c r="J43" s="402"/>
      <c r="K43" s="26" t="s">
        <v>117</v>
      </c>
      <c r="L43" s="26"/>
      <c r="M43" s="26"/>
      <c r="N43" s="26"/>
      <c r="O43" s="18"/>
      <c r="P43" s="18"/>
      <c r="Q43" s="17"/>
      <c r="R43" s="17"/>
      <c r="S43" s="17"/>
      <c r="T43" s="17"/>
      <c r="U43" s="17"/>
      <c r="V43" s="17"/>
      <c r="W43" s="19"/>
      <c r="X43" s="303">
        <f>IF($H$10="介護予防・生活支援サービス事業の事業者","",4500)</f>
        <v>4500</v>
      </c>
      <c r="Y43" s="303"/>
      <c r="Z43" s="303"/>
      <c r="AA43" s="300" t="s">
        <v>52</v>
      </c>
      <c r="AB43" s="301"/>
      <c r="AC43" s="295" t="s">
        <v>53</v>
      </c>
      <c r="AD43" s="296"/>
      <c r="AE43" s="296"/>
      <c r="AF43" s="296"/>
      <c r="AG43" s="296"/>
      <c r="AH43" s="297"/>
      <c r="AI43" s="298"/>
      <c r="AJ43" s="299"/>
      <c r="AK43" s="299"/>
      <c r="AL43" s="324" t="s">
        <v>42</v>
      </c>
      <c r="AM43" s="325"/>
    </row>
    <row r="44" spans="1:84" s="4" customFormat="1" ht="15.75" customHeight="1">
      <c r="A44" s="126"/>
      <c r="B44" s="400"/>
      <c r="C44" s="401"/>
      <c r="D44" s="401"/>
      <c r="E44" s="401"/>
      <c r="F44" s="401"/>
      <c r="G44" s="401"/>
      <c r="H44" s="401"/>
      <c r="I44" s="401"/>
      <c r="J44" s="402"/>
      <c r="K44" s="25" t="s">
        <v>115</v>
      </c>
      <c r="L44" s="25"/>
      <c r="M44" s="25"/>
      <c r="N44" s="25"/>
      <c r="O44" s="28"/>
      <c r="P44" s="28"/>
      <c r="Q44" s="197"/>
      <c r="R44" s="197"/>
      <c r="S44" s="197"/>
      <c r="T44" s="197"/>
      <c r="U44" s="197"/>
      <c r="V44" s="197"/>
      <c r="W44" s="27"/>
      <c r="X44" s="303">
        <f>IF($H$10="介護予防・生活支援サービス事業の事業者","",3000)</f>
        <v>3000</v>
      </c>
      <c r="Y44" s="303"/>
      <c r="Z44" s="303"/>
      <c r="AA44" s="300" t="s">
        <v>52</v>
      </c>
      <c r="AB44" s="301"/>
      <c r="AC44" s="295" t="s">
        <v>53</v>
      </c>
      <c r="AD44" s="296"/>
      <c r="AE44" s="296"/>
      <c r="AF44" s="296"/>
      <c r="AG44" s="296"/>
      <c r="AH44" s="297"/>
      <c r="AI44" s="298"/>
      <c r="AJ44" s="299"/>
      <c r="AK44" s="299"/>
      <c r="AL44" s="324" t="s">
        <v>42</v>
      </c>
      <c r="AM44" s="325"/>
    </row>
    <row r="45" spans="1:84" s="4" customFormat="1" ht="15.75" customHeight="1">
      <c r="A45" s="127"/>
      <c r="B45" s="403"/>
      <c r="C45" s="404"/>
      <c r="D45" s="404"/>
      <c r="E45" s="404"/>
      <c r="F45" s="404"/>
      <c r="G45" s="404"/>
      <c r="H45" s="404"/>
      <c r="I45" s="404"/>
      <c r="J45" s="405"/>
      <c r="K45" s="25" t="s">
        <v>118</v>
      </c>
      <c r="L45" s="25"/>
      <c r="M45" s="25"/>
      <c r="N45" s="25"/>
      <c r="O45" s="28"/>
      <c r="P45" s="28"/>
      <c r="Q45" s="197"/>
      <c r="R45" s="197"/>
      <c r="S45" s="197"/>
      <c r="T45" s="197"/>
      <c r="U45" s="197"/>
      <c r="V45" s="197"/>
      <c r="W45" s="27"/>
      <c r="X45" s="303">
        <f>IF($H$10="介護予防・生活支援サービス事業の事業者","",6000)</f>
        <v>6000</v>
      </c>
      <c r="Y45" s="303"/>
      <c r="Z45" s="303"/>
      <c r="AA45" s="300" t="s">
        <v>52</v>
      </c>
      <c r="AB45" s="301"/>
      <c r="AC45" s="295" t="s">
        <v>53</v>
      </c>
      <c r="AD45" s="296"/>
      <c r="AE45" s="296"/>
      <c r="AF45" s="296"/>
      <c r="AG45" s="296"/>
      <c r="AH45" s="297"/>
      <c r="AI45" s="298"/>
      <c r="AJ45" s="299"/>
      <c r="AK45" s="299"/>
      <c r="AL45" s="324" t="s">
        <v>42</v>
      </c>
      <c r="AM45" s="325"/>
    </row>
    <row r="46" spans="1:84" s="4" customFormat="1" ht="6" customHeight="1" thickBot="1">
      <c r="A46" s="53"/>
      <c r="B46" s="53"/>
      <c r="C46" s="53"/>
      <c r="D46" s="53"/>
      <c r="E46" s="53"/>
      <c r="F46" s="53"/>
      <c r="G46" s="53"/>
      <c r="H46" s="53"/>
      <c r="I46" s="50"/>
      <c r="J46" s="54"/>
      <c r="K46" s="49"/>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row>
    <row r="47" spans="1:84" s="4" customFormat="1" ht="19.5" customHeight="1" thickBot="1">
      <c r="A47" s="55" t="s">
        <v>67</v>
      </c>
      <c r="B47" s="49"/>
      <c r="C47" s="53"/>
      <c r="D47" s="53"/>
      <c r="E47" s="53"/>
      <c r="F47" s="53"/>
      <c r="G47" s="53"/>
      <c r="H47" s="53"/>
      <c r="I47" s="50"/>
      <c r="J47" s="54"/>
      <c r="K47" s="49"/>
      <c r="L47" s="51"/>
      <c r="M47" s="51"/>
      <c r="N47" s="51"/>
      <c r="O47" s="52"/>
      <c r="P47" s="52"/>
      <c r="Q47" s="52"/>
      <c r="R47" s="52"/>
      <c r="S47" s="52"/>
      <c r="T47" s="81"/>
      <c r="U47" s="81"/>
      <c r="V47" s="81"/>
      <c r="W47" s="81"/>
      <c r="X47" s="264" t="s">
        <v>90</v>
      </c>
      <c r="Y47" s="265"/>
      <c r="Z47" s="265"/>
      <c r="AA47" s="265"/>
      <c r="AB47" s="265"/>
      <c r="AC47" s="266"/>
      <c r="AD47" s="261" t="s">
        <v>156</v>
      </c>
      <c r="AE47" s="262"/>
      <c r="AF47" s="262"/>
      <c r="AG47" s="262"/>
      <c r="AH47" s="263"/>
      <c r="AI47" s="322">
        <f>MIN(X48,ROUNDDOWN(H60/1000,0))</f>
        <v>0</v>
      </c>
      <c r="AJ47" s="323"/>
      <c r="AK47" s="323"/>
      <c r="AL47" s="320" t="s">
        <v>39</v>
      </c>
      <c r="AM47" s="321"/>
    </row>
    <row r="48" spans="1:84" s="4" customFormat="1" ht="13.8" thickBot="1">
      <c r="A48" s="52"/>
      <c r="B48" s="53"/>
      <c r="C48" s="53"/>
      <c r="D48" s="53"/>
      <c r="E48" s="53"/>
      <c r="F48" s="53"/>
      <c r="G48" s="53"/>
      <c r="H48" s="53"/>
      <c r="I48" s="53"/>
      <c r="J48" s="53"/>
      <c r="K48" s="53"/>
      <c r="L48" s="53"/>
      <c r="M48" s="53"/>
      <c r="N48" s="53"/>
      <c r="O48" s="53"/>
      <c r="P48" s="53"/>
      <c r="Q48" s="53"/>
      <c r="R48" s="53"/>
      <c r="S48" s="53"/>
      <c r="T48" s="53"/>
      <c r="U48" s="53"/>
      <c r="V48" s="53"/>
      <c r="W48" s="53"/>
      <c r="X48" s="310" t="str">
        <f>IFERROR(VLOOKUP(H10,個票21!CA5:CE39,5,FALSE),"")</f>
        <v/>
      </c>
      <c r="Y48" s="311"/>
      <c r="Z48" s="311"/>
      <c r="AA48" s="311"/>
      <c r="AB48" s="331" t="s">
        <v>39</v>
      </c>
      <c r="AC48" s="332"/>
      <c r="AD48" s="156"/>
      <c r="AE48" s="157"/>
      <c r="AF48" s="157"/>
      <c r="AG48" s="157"/>
      <c r="AH48" s="158"/>
      <c r="AI48" s="317"/>
      <c r="AJ48" s="317"/>
      <c r="AK48" s="317"/>
      <c r="AL48" s="318"/>
      <c r="AM48" s="319"/>
      <c r="AX48" s="134" t="str">
        <f>IF(X48&gt;=AI49,"○","！（補助上限額を超過しています）")</f>
        <v>○</v>
      </c>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6"/>
    </row>
    <row r="49" spans="1:46" s="4" customFormat="1" ht="13.5" customHeight="1">
      <c r="A49" s="168" t="s">
        <v>92</v>
      </c>
      <c r="B49" s="53"/>
      <c r="C49" s="53"/>
      <c r="D49" s="53"/>
      <c r="E49" s="53"/>
      <c r="F49" s="53"/>
      <c r="G49" s="53"/>
      <c r="H49" s="53"/>
      <c r="I49" s="53"/>
      <c r="J49" s="53"/>
      <c r="K49" s="53"/>
      <c r="L49" s="53"/>
      <c r="M49" s="53"/>
      <c r="N49" s="53"/>
      <c r="O49" s="53"/>
      <c r="P49" s="53"/>
      <c r="Q49" s="53"/>
      <c r="R49" s="53"/>
      <c r="S49" s="53"/>
      <c r="T49" s="53"/>
      <c r="U49" s="53"/>
      <c r="V49" s="53"/>
      <c r="W49" s="53"/>
      <c r="X49" s="312"/>
      <c r="Y49" s="313"/>
      <c r="Z49" s="313"/>
      <c r="AA49" s="313"/>
      <c r="AB49" s="333"/>
      <c r="AC49" s="334"/>
      <c r="AD49" s="159"/>
      <c r="AE49" s="160"/>
      <c r="AF49" s="160"/>
      <c r="AG49" s="160"/>
      <c r="AH49" s="161"/>
      <c r="AI49" s="302">
        <f>SUM(AI47:AK48)</f>
        <v>0</v>
      </c>
      <c r="AJ49" s="302"/>
      <c r="AK49" s="302"/>
      <c r="AL49" s="315"/>
      <c r="AM49" s="316"/>
      <c r="AT49" s="5"/>
    </row>
    <row r="50" spans="1:46" ht="15" customHeight="1">
      <c r="A50" s="281" t="s">
        <v>80</v>
      </c>
      <c r="B50" s="282"/>
      <c r="C50" s="282"/>
      <c r="D50" s="282"/>
      <c r="E50" s="282"/>
      <c r="F50" s="282"/>
      <c r="G50" s="283"/>
      <c r="H50" s="282" t="s">
        <v>158</v>
      </c>
      <c r="I50" s="282"/>
      <c r="J50" s="282"/>
      <c r="K50" s="282"/>
      <c r="L50" s="282"/>
      <c r="M50" s="281" t="s">
        <v>23</v>
      </c>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3"/>
    </row>
    <row r="51" spans="1:46" ht="15" customHeight="1">
      <c r="A51" s="106" t="s">
        <v>81</v>
      </c>
      <c r="B51" s="107"/>
      <c r="C51" s="107"/>
      <c r="D51" s="107"/>
      <c r="E51" s="108"/>
      <c r="F51" s="108"/>
      <c r="G51" s="109"/>
      <c r="H51" s="294"/>
      <c r="I51" s="294"/>
      <c r="J51" s="294"/>
      <c r="K51" s="294"/>
      <c r="L51" s="294"/>
      <c r="M51" s="284"/>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6"/>
    </row>
    <row r="52" spans="1:46" ht="15" customHeight="1">
      <c r="A52" s="64" t="s">
        <v>82</v>
      </c>
      <c r="B52" s="65"/>
      <c r="C52" s="65"/>
      <c r="D52" s="65"/>
      <c r="E52" s="66"/>
      <c r="F52" s="66"/>
      <c r="G52" s="67"/>
      <c r="H52" s="293"/>
      <c r="I52" s="293"/>
      <c r="J52" s="293"/>
      <c r="K52" s="293"/>
      <c r="L52" s="293"/>
      <c r="M52" s="287"/>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9"/>
    </row>
    <row r="53" spans="1:46" ht="15" customHeight="1">
      <c r="A53" s="64" t="s">
        <v>83</v>
      </c>
      <c r="B53" s="65"/>
      <c r="C53" s="65"/>
      <c r="D53" s="65"/>
      <c r="E53" s="66"/>
      <c r="F53" s="66"/>
      <c r="G53" s="67"/>
      <c r="H53" s="293"/>
      <c r="I53" s="293"/>
      <c r="J53" s="293"/>
      <c r="K53" s="293"/>
      <c r="L53" s="293"/>
      <c r="M53" s="287"/>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9"/>
    </row>
    <row r="54" spans="1:46" ht="15" customHeight="1">
      <c r="A54" s="64" t="s">
        <v>84</v>
      </c>
      <c r="B54" s="65"/>
      <c r="C54" s="65"/>
      <c r="D54" s="65"/>
      <c r="E54" s="66"/>
      <c r="F54" s="66"/>
      <c r="G54" s="67"/>
      <c r="H54" s="293"/>
      <c r="I54" s="293"/>
      <c r="J54" s="293"/>
      <c r="K54" s="293"/>
      <c r="L54" s="293"/>
      <c r="M54" s="287"/>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9"/>
    </row>
    <row r="55" spans="1:46" ht="15" customHeight="1">
      <c r="A55" s="64" t="s">
        <v>85</v>
      </c>
      <c r="B55" s="65"/>
      <c r="C55" s="65"/>
      <c r="D55" s="65"/>
      <c r="E55" s="66"/>
      <c r="F55" s="66"/>
      <c r="G55" s="67"/>
      <c r="H55" s="293"/>
      <c r="I55" s="293"/>
      <c r="J55" s="293"/>
      <c r="K55" s="293"/>
      <c r="L55" s="293"/>
      <c r="M55" s="287"/>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9"/>
    </row>
    <row r="56" spans="1:46" ht="15" customHeight="1">
      <c r="A56" s="64" t="s">
        <v>86</v>
      </c>
      <c r="B56" s="65"/>
      <c r="C56" s="65"/>
      <c r="D56" s="65"/>
      <c r="E56" s="66"/>
      <c r="F56" s="66"/>
      <c r="G56" s="67"/>
      <c r="H56" s="293"/>
      <c r="I56" s="293"/>
      <c r="J56" s="293"/>
      <c r="K56" s="293"/>
      <c r="L56" s="293"/>
      <c r="M56" s="287"/>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9"/>
    </row>
    <row r="57" spans="1:46" ht="15" customHeight="1">
      <c r="A57" s="64" t="s">
        <v>87</v>
      </c>
      <c r="B57" s="65"/>
      <c r="C57" s="65"/>
      <c r="D57" s="65"/>
      <c r="E57" s="66"/>
      <c r="F57" s="66"/>
      <c r="G57" s="67"/>
      <c r="H57" s="293"/>
      <c r="I57" s="293"/>
      <c r="J57" s="293"/>
      <c r="K57" s="293"/>
      <c r="L57" s="293"/>
      <c r="M57" s="287"/>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9"/>
    </row>
    <row r="58" spans="1:46" ht="15" customHeight="1">
      <c r="A58" s="64" t="s">
        <v>88</v>
      </c>
      <c r="B58" s="68"/>
      <c r="C58" s="68"/>
      <c r="D58" s="68"/>
      <c r="E58" s="68"/>
      <c r="F58" s="68"/>
      <c r="G58" s="69"/>
      <c r="H58" s="293"/>
      <c r="I58" s="293"/>
      <c r="J58" s="293"/>
      <c r="K58" s="293"/>
      <c r="L58" s="293"/>
      <c r="M58" s="287"/>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9"/>
    </row>
    <row r="59" spans="1:46" ht="15" customHeight="1">
      <c r="A59" s="70" t="s">
        <v>89</v>
      </c>
      <c r="B59" s="71"/>
      <c r="C59" s="71"/>
      <c r="D59" s="71"/>
      <c r="E59" s="72"/>
      <c r="F59" s="72"/>
      <c r="G59" s="73"/>
      <c r="H59" s="280"/>
      <c r="I59" s="280"/>
      <c r="J59" s="280"/>
      <c r="K59" s="280"/>
      <c r="L59" s="280"/>
      <c r="M59" s="290"/>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291"/>
      <c r="AL59" s="291"/>
      <c r="AM59" s="292"/>
    </row>
    <row r="60" spans="1:46" ht="15" customHeight="1">
      <c r="A60" s="74" t="s">
        <v>46</v>
      </c>
      <c r="B60" s="82"/>
      <c r="C60" s="82"/>
      <c r="D60" s="82"/>
      <c r="E60" s="75"/>
      <c r="F60" s="75"/>
      <c r="G60" s="76"/>
      <c r="H60" s="275">
        <f>SUM(H51:L59)</f>
        <v>0</v>
      </c>
      <c r="I60" s="275"/>
      <c r="J60" s="275"/>
      <c r="K60" s="275"/>
      <c r="L60" s="276"/>
      <c r="M60" s="277"/>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9"/>
    </row>
    <row r="61" spans="1:46" ht="4.5" customHeight="1">
      <c r="A61" s="77"/>
      <c r="B61" s="77"/>
      <c r="C61" s="77"/>
      <c r="D61" s="77"/>
      <c r="E61" s="83"/>
      <c r="F61" s="83"/>
      <c r="G61" s="83"/>
      <c r="H61" s="83"/>
      <c r="I61" s="83"/>
      <c r="J61" s="85"/>
      <c r="K61" s="85"/>
      <c r="L61" s="85"/>
      <c r="M61" s="85"/>
      <c r="N61" s="85"/>
      <c r="O61" s="83"/>
      <c r="P61" s="83"/>
      <c r="Q61" s="83"/>
      <c r="R61" s="83"/>
      <c r="S61" s="83"/>
      <c r="T61" s="83"/>
      <c r="U61" s="83"/>
      <c r="V61" s="83"/>
      <c r="W61" s="83"/>
      <c r="X61" s="83"/>
      <c r="Y61" s="86"/>
      <c r="Z61" s="86"/>
      <c r="AA61" s="86"/>
      <c r="AB61" s="86"/>
      <c r="AC61" s="86"/>
      <c r="AD61" s="86"/>
      <c r="AE61" s="83"/>
      <c r="AF61" s="83"/>
      <c r="AG61" s="83"/>
      <c r="AH61" s="83"/>
      <c r="AI61" s="83"/>
      <c r="AJ61" s="83"/>
      <c r="AK61" s="83"/>
      <c r="AL61" s="83"/>
      <c r="AM61" s="83"/>
    </row>
    <row r="62" spans="1:46">
      <c r="A62" s="36" t="s">
        <v>159</v>
      </c>
      <c r="B62" s="84"/>
      <c r="C62" s="84"/>
      <c r="D62" s="84"/>
      <c r="E62" s="84"/>
      <c r="F62" s="84"/>
      <c r="G62" s="84"/>
      <c r="H62" s="84"/>
      <c r="I62" s="84"/>
      <c r="J62" s="84"/>
      <c r="K62" s="84"/>
      <c r="L62" s="84"/>
      <c r="M62" s="84"/>
      <c r="N62" s="84"/>
      <c r="O62" s="84"/>
      <c r="P62" s="84"/>
      <c r="Q62" s="84"/>
      <c r="R62" s="84"/>
      <c r="S62" s="84"/>
      <c r="T62" s="84"/>
      <c r="U62" s="84"/>
      <c r="V62" s="84"/>
      <c r="W62" s="84"/>
      <c r="X62" s="84"/>
      <c r="Y62" s="61"/>
      <c r="Z62" s="61"/>
      <c r="AA62" s="61"/>
      <c r="AB62" s="61"/>
      <c r="AC62" s="61"/>
      <c r="AD62" s="61"/>
      <c r="AE62" s="84"/>
      <c r="AF62" s="84"/>
      <c r="AG62" s="84"/>
      <c r="AH62" s="84"/>
      <c r="AI62" s="84"/>
      <c r="AJ62" s="84"/>
      <c r="AK62" s="84"/>
      <c r="AL62" s="84"/>
      <c r="AM62" s="84"/>
    </row>
  </sheetData>
  <sheetProtection algorithmName="SHA-512" hashValue="7vnNpqc8J7d9azTlold9XZPLoYS0J4a3N48V/pk0OBm/m3LUtrvoRLEiMnNQNcgbgDOL3SgomGqI+/79ubMsJQ==" saltValue="w4oD2Vs7mM5H46twuvw6gA==" spinCount="100000" sheet="1" formatCells="0" formatColumns="0" formatRows="0" insertColumns="0" insertRows="0" autoFilter="0"/>
  <mergeCells count="145">
    <mergeCell ref="A3:AM3"/>
    <mergeCell ref="A5:AM5"/>
    <mergeCell ref="A7:G7"/>
    <mergeCell ref="H7:N7"/>
    <mergeCell ref="O7:S7"/>
    <mergeCell ref="T7:AM7"/>
    <mergeCell ref="AH8:AM8"/>
    <mergeCell ref="D9:G9"/>
    <mergeCell ref="H9:K9"/>
    <mergeCell ref="L9:Y9"/>
    <mergeCell ref="AC9:AG9"/>
    <mergeCell ref="AH9:AM9"/>
    <mergeCell ref="A8:C9"/>
    <mergeCell ref="D8:G8"/>
    <mergeCell ref="H8:K8"/>
    <mergeCell ref="L8:Y8"/>
    <mergeCell ref="Z8:AB9"/>
    <mergeCell ref="AC8:AG8"/>
    <mergeCell ref="AE10:AF10"/>
    <mergeCell ref="AG10:AI10"/>
    <mergeCell ref="AJ10:AK10"/>
    <mergeCell ref="AL10:AM10"/>
    <mergeCell ref="AP10:AU10"/>
    <mergeCell ref="A11:H12"/>
    <mergeCell ref="A10:G10"/>
    <mergeCell ref="H10:Q10"/>
    <mergeCell ref="R10:W10"/>
    <mergeCell ref="X10:Y10"/>
    <mergeCell ref="Z10:AB10"/>
    <mergeCell ref="AC10:AD10"/>
    <mergeCell ref="AE21:AH21"/>
    <mergeCell ref="AI21:AK21"/>
    <mergeCell ref="AL21:AM21"/>
    <mergeCell ref="H22:L22"/>
    <mergeCell ref="M22:O22"/>
    <mergeCell ref="Q22:U22"/>
    <mergeCell ref="V22:X22"/>
    <mergeCell ref="AE22:AG22"/>
    <mergeCell ref="A14:AM14"/>
    <mergeCell ref="X16:Z16"/>
    <mergeCell ref="AA16:AM16"/>
    <mergeCell ref="X17:Z17"/>
    <mergeCell ref="AA17:AM17"/>
    <mergeCell ref="A19:AM19"/>
    <mergeCell ref="A27:G27"/>
    <mergeCell ref="H27:L27"/>
    <mergeCell ref="M27:AM27"/>
    <mergeCell ref="H28:L28"/>
    <mergeCell ref="M28:AM28"/>
    <mergeCell ref="H29:L29"/>
    <mergeCell ref="M29:AM29"/>
    <mergeCell ref="X24:AC24"/>
    <mergeCell ref="AD24:AH24"/>
    <mergeCell ref="AI24:AK24"/>
    <mergeCell ref="AL24:AM24"/>
    <mergeCell ref="X25:AA26"/>
    <mergeCell ref="AB25:AC26"/>
    <mergeCell ref="AI25:AK25"/>
    <mergeCell ref="AL25:AM25"/>
    <mergeCell ref="AI26:AK26"/>
    <mergeCell ref="AL26:AM26"/>
    <mergeCell ref="H33:L33"/>
    <mergeCell ref="M33:AM33"/>
    <mergeCell ref="H34:L34"/>
    <mergeCell ref="M34:AM34"/>
    <mergeCell ref="H35:L35"/>
    <mergeCell ref="M35:AM35"/>
    <mergeCell ref="H30:L30"/>
    <mergeCell ref="M30:AM30"/>
    <mergeCell ref="H31:L31"/>
    <mergeCell ref="M31:AM31"/>
    <mergeCell ref="H32:L32"/>
    <mergeCell ref="M32:AM32"/>
    <mergeCell ref="AA41:AB41"/>
    <mergeCell ref="AC41:AH41"/>
    <mergeCell ref="AI41:AK41"/>
    <mergeCell ref="H36:L36"/>
    <mergeCell ref="M36:AM36"/>
    <mergeCell ref="H37:L37"/>
    <mergeCell ref="M37:AM37"/>
    <mergeCell ref="AE39:AH39"/>
    <mergeCell ref="AI39:AK39"/>
    <mergeCell ref="AL39:AM39"/>
    <mergeCell ref="AI43:AK43"/>
    <mergeCell ref="AL43:AM43"/>
    <mergeCell ref="X44:Z44"/>
    <mergeCell ref="AA44:AB44"/>
    <mergeCell ref="AC44:AH44"/>
    <mergeCell ref="AI44:AK44"/>
    <mergeCell ref="AL44:AM44"/>
    <mergeCell ref="AL41:AM41"/>
    <mergeCell ref="B42:J45"/>
    <mergeCell ref="X42:Z42"/>
    <mergeCell ref="AA42:AB42"/>
    <mergeCell ref="AC42:AH42"/>
    <mergeCell ref="AI42:AK42"/>
    <mergeCell ref="AL42:AM42"/>
    <mergeCell ref="X43:Z43"/>
    <mergeCell ref="AA43:AB43"/>
    <mergeCell ref="AC43:AH43"/>
    <mergeCell ref="A40:J41"/>
    <mergeCell ref="X40:Z40"/>
    <mergeCell ref="AA40:AB40"/>
    <mergeCell ref="AC40:AH40"/>
    <mergeCell ref="AI40:AK40"/>
    <mergeCell ref="AL40:AM40"/>
    <mergeCell ref="X41:Z41"/>
    <mergeCell ref="X48:AA49"/>
    <mergeCell ref="AB48:AC49"/>
    <mergeCell ref="AI48:AK48"/>
    <mergeCell ref="AL48:AM48"/>
    <mergeCell ref="AI49:AK49"/>
    <mergeCell ref="AL49:AM49"/>
    <mergeCell ref="X45:Z45"/>
    <mergeCell ref="AA45:AB45"/>
    <mergeCell ref="AC45:AH45"/>
    <mergeCell ref="AI45:AK45"/>
    <mergeCell ref="AL45:AM45"/>
    <mergeCell ref="X47:AC47"/>
    <mergeCell ref="AD47:AH47"/>
    <mergeCell ref="AI47:AK47"/>
    <mergeCell ref="AL47:AM47"/>
    <mergeCell ref="H53:L53"/>
    <mergeCell ref="M53:AM53"/>
    <mergeCell ref="H54:L54"/>
    <mergeCell ref="M54:AM54"/>
    <mergeCell ref="H55:L55"/>
    <mergeCell ref="M55:AM55"/>
    <mergeCell ref="A50:G50"/>
    <mergeCell ref="H50:L50"/>
    <mergeCell ref="M50:AM50"/>
    <mergeCell ref="H51:L51"/>
    <mergeCell ref="M51:AM51"/>
    <mergeCell ref="H52:L52"/>
    <mergeCell ref="M52:AM52"/>
    <mergeCell ref="H59:L59"/>
    <mergeCell ref="M59:AM59"/>
    <mergeCell ref="H60:L60"/>
    <mergeCell ref="M60:AM60"/>
    <mergeCell ref="H56:L56"/>
    <mergeCell ref="M56:AM56"/>
    <mergeCell ref="H57:L57"/>
    <mergeCell ref="M57:AM57"/>
    <mergeCell ref="H58:L58"/>
    <mergeCell ref="M58:AM58"/>
  </mergeCells>
  <phoneticPr fontId="4"/>
  <dataValidations count="3">
    <dataValidation imeMode="halfAlpha" allowBlank="1" showInputMessage="1" showErrorMessage="1" sqref="S24:V26 J24:N26 H7:N7 D9:G9 AC9:AG9 X10:Y10"/>
    <dataValidation type="list" allowBlank="1" showInputMessage="1" showErrorMessage="1" sqref="X16:Z17">
      <formula1>"○"</formula1>
    </dataValidation>
    <dataValidation type="list" allowBlank="1" showInputMessage="1" showErrorMessage="1" sqref="H10">
      <formula1>$CA$5:$CA$40</formula1>
    </dataValidation>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9569" r:id="rId4" name="Check Box 1">
              <controlPr defaultSize="0" autoFill="0" autoLine="0" autoPict="0">
                <anchor moveWithCells="1">
                  <from>
                    <xdr:col>7</xdr:col>
                    <xdr:colOff>175260</xdr:colOff>
                    <xdr:row>9</xdr:row>
                    <xdr:rowOff>251460</xdr:rowOff>
                  </from>
                  <to>
                    <xdr:col>9</xdr:col>
                    <xdr:colOff>22860</xdr:colOff>
                    <xdr:row>11</xdr:row>
                    <xdr:rowOff>22860</xdr:rowOff>
                  </to>
                </anchor>
              </controlPr>
            </control>
          </mc:Choice>
        </mc:AlternateContent>
        <mc:AlternateContent xmlns:mc="http://schemas.openxmlformats.org/markup-compatibility/2006">
          <mc:Choice Requires="x14">
            <control shapeId="109570" r:id="rId5" name="Check Box 2">
              <controlPr defaultSize="0" autoFill="0" autoLine="0" autoPict="0">
                <anchor moveWithCells="1">
                  <from>
                    <xdr:col>23</xdr:col>
                    <xdr:colOff>121920</xdr:colOff>
                    <xdr:row>9</xdr:row>
                    <xdr:rowOff>251460</xdr:rowOff>
                  </from>
                  <to>
                    <xdr:col>25</xdr:col>
                    <xdr:colOff>7620</xdr:colOff>
                    <xdr:row>11</xdr:row>
                    <xdr:rowOff>22860</xdr:rowOff>
                  </to>
                </anchor>
              </controlPr>
            </control>
          </mc:Choice>
        </mc:AlternateContent>
        <mc:AlternateContent xmlns:mc="http://schemas.openxmlformats.org/markup-compatibility/2006">
          <mc:Choice Requires="x14">
            <control shapeId="109571" r:id="rId6" name="Check Box 3">
              <controlPr defaultSize="0" autoFill="0" autoLine="0" autoPict="0">
                <anchor moveWithCells="1">
                  <from>
                    <xdr:col>7</xdr:col>
                    <xdr:colOff>175260</xdr:colOff>
                    <xdr:row>10</xdr:row>
                    <xdr:rowOff>220980</xdr:rowOff>
                  </from>
                  <to>
                    <xdr:col>9</xdr:col>
                    <xdr:colOff>22860</xdr:colOff>
                    <xdr:row>12</xdr:row>
                    <xdr:rowOff>22860</xdr:rowOff>
                  </to>
                </anchor>
              </controlPr>
            </control>
          </mc:Choice>
        </mc:AlternateContent>
        <mc:AlternateContent xmlns:mc="http://schemas.openxmlformats.org/markup-compatibility/2006">
          <mc:Choice Requires="x14">
            <control shapeId="109572" r:id="rId7" name="Check Box 4">
              <controlPr defaultSize="0" autoFill="0" autoLine="0" autoPict="0">
                <anchor moveWithCells="1">
                  <from>
                    <xdr:col>23</xdr:col>
                    <xdr:colOff>121920</xdr:colOff>
                    <xdr:row>10</xdr:row>
                    <xdr:rowOff>220980</xdr:rowOff>
                  </from>
                  <to>
                    <xdr:col>25</xdr:col>
                    <xdr:colOff>7620</xdr:colOff>
                    <xdr:row>12</xdr:row>
                    <xdr:rowOff>7620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62"/>
  <sheetViews>
    <sheetView showGridLines="0" showZeros="0" view="pageBreakPreview" zoomScale="130" zoomScaleNormal="160" zoomScaleSheetLayoutView="130" workbookViewId="0">
      <selection activeCell="CG35" sqref="CG35"/>
    </sheetView>
  </sheetViews>
  <sheetFormatPr defaultColWidth="2.21875" defaultRowHeight="13.2"/>
  <cols>
    <col min="1" max="1" width="2.21875" style="3" customWidth="1"/>
    <col min="2" max="7" width="2.21875" style="3"/>
    <col min="8" max="19" width="2.44140625" style="3" bestFit="1" customWidth="1"/>
    <col min="20" max="40" width="2.21875" style="3"/>
    <col min="41" max="47" width="2.21875" style="3" hidden="1" customWidth="1"/>
    <col min="48" max="49" width="2.21875" style="3"/>
    <col min="50" max="72" width="0" style="3" hidden="1" customWidth="1"/>
    <col min="73" max="78" width="2.21875" style="3"/>
    <col min="79" max="79" width="49.109375" style="3" hidden="1" customWidth="1"/>
    <col min="80" max="84" width="8.109375" style="3" hidden="1" customWidth="1"/>
    <col min="85" max="87" width="8.109375" style="3" customWidth="1"/>
    <col min="88" max="16384" width="2.21875" style="3"/>
  </cols>
  <sheetData>
    <row r="1" spans="1:84">
      <c r="A1" s="3" t="s">
        <v>160</v>
      </c>
    </row>
    <row r="2" spans="1:84" ht="3" customHeight="1"/>
    <row r="3" spans="1:84">
      <c r="A3" s="365" t="s">
        <v>141</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7"/>
      <c r="CA3" s="14"/>
      <c r="CB3" s="15" t="s">
        <v>60</v>
      </c>
      <c r="CC3" s="14"/>
      <c r="CD3" s="14"/>
      <c r="CE3" s="15" t="s">
        <v>63</v>
      </c>
      <c r="CF3" s="14"/>
    </row>
    <row r="4" spans="1:84" ht="4.5"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CA4" s="14"/>
      <c r="CB4" s="15" t="s">
        <v>62</v>
      </c>
      <c r="CC4" s="15"/>
      <c r="CD4" s="15" t="s">
        <v>70</v>
      </c>
      <c r="CE4" s="15" t="s">
        <v>62</v>
      </c>
      <c r="CF4" s="14"/>
    </row>
    <row r="5" spans="1:84">
      <c r="A5" s="356" t="s">
        <v>71</v>
      </c>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8"/>
      <c r="CA5" t="s">
        <v>25</v>
      </c>
      <c r="CB5" s="6">
        <v>892</v>
      </c>
      <c r="CC5" t="s">
        <v>58</v>
      </c>
      <c r="CD5"/>
      <c r="CE5" s="6">
        <v>200</v>
      </c>
      <c r="CF5" t="s">
        <v>58</v>
      </c>
    </row>
    <row r="6" spans="1:84" ht="4.5" customHeight="1">
      <c r="A6" s="199"/>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CA6" t="s">
        <v>26</v>
      </c>
      <c r="CB6" s="6">
        <v>1137</v>
      </c>
      <c r="CC6" t="s">
        <v>58</v>
      </c>
      <c r="CD6"/>
      <c r="CE6" s="6">
        <v>200</v>
      </c>
      <c r="CF6" t="s">
        <v>58</v>
      </c>
    </row>
    <row r="7" spans="1:84" ht="17.25" customHeight="1">
      <c r="A7" s="281" t="s">
        <v>41</v>
      </c>
      <c r="B7" s="282"/>
      <c r="C7" s="282"/>
      <c r="D7" s="282"/>
      <c r="E7" s="282"/>
      <c r="F7" s="282"/>
      <c r="G7" s="283"/>
      <c r="H7" s="375"/>
      <c r="I7" s="376"/>
      <c r="J7" s="376"/>
      <c r="K7" s="376"/>
      <c r="L7" s="376"/>
      <c r="M7" s="376"/>
      <c r="N7" s="377"/>
      <c r="O7" s="281" t="s">
        <v>72</v>
      </c>
      <c r="P7" s="282"/>
      <c r="Q7" s="282"/>
      <c r="R7" s="282"/>
      <c r="S7" s="283"/>
      <c r="T7" s="378"/>
      <c r="U7" s="345"/>
      <c r="V7" s="345"/>
      <c r="W7" s="345"/>
      <c r="X7" s="345"/>
      <c r="Y7" s="345"/>
      <c r="Z7" s="345"/>
      <c r="AA7" s="345"/>
      <c r="AB7" s="345"/>
      <c r="AC7" s="345"/>
      <c r="AD7" s="345"/>
      <c r="AE7" s="345"/>
      <c r="AF7" s="345"/>
      <c r="AG7" s="345"/>
      <c r="AH7" s="345"/>
      <c r="AI7" s="345"/>
      <c r="AJ7" s="345"/>
      <c r="AK7" s="345"/>
      <c r="AL7" s="345"/>
      <c r="AM7" s="379"/>
      <c r="CA7" t="s">
        <v>27</v>
      </c>
      <c r="CB7" s="6">
        <v>1480</v>
      </c>
      <c r="CC7" t="s">
        <v>58</v>
      </c>
      <c r="CD7"/>
      <c r="CE7" s="6">
        <v>200</v>
      </c>
      <c r="CF7" t="s">
        <v>58</v>
      </c>
    </row>
    <row r="8" spans="1:84">
      <c r="A8" s="368" t="s">
        <v>73</v>
      </c>
      <c r="B8" s="369"/>
      <c r="C8" s="370"/>
      <c r="D8" s="281" t="s">
        <v>120</v>
      </c>
      <c r="E8" s="282"/>
      <c r="F8" s="282"/>
      <c r="G8" s="283"/>
      <c r="H8" s="281" t="s">
        <v>74</v>
      </c>
      <c r="I8" s="282"/>
      <c r="J8" s="282"/>
      <c r="K8" s="283"/>
      <c r="L8" s="281" t="s">
        <v>75</v>
      </c>
      <c r="M8" s="282"/>
      <c r="N8" s="282"/>
      <c r="O8" s="282"/>
      <c r="P8" s="282"/>
      <c r="Q8" s="282"/>
      <c r="R8" s="282"/>
      <c r="S8" s="282"/>
      <c r="T8" s="282"/>
      <c r="U8" s="282"/>
      <c r="V8" s="282"/>
      <c r="W8" s="282"/>
      <c r="X8" s="282"/>
      <c r="Y8" s="283"/>
      <c r="Z8" s="368" t="s">
        <v>76</v>
      </c>
      <c r="AA8" s="369"/>
      <c r="AB8" s="370"/>
      <c r="AC8" s="281" t="s">
        <v>3</v>
      </c>
      <c r="AD8" s="282"/>
      <c r="AE8" s="282"/>
      <c r="AF8" s="282"/>
      <c r="AG8" s="282"/>
      <c r="AH8" s="383" t="s">
        <v>78</v>
      </c>
      <c r="AI8" s="350"/>
      <c r="AJ8" s="350"/>
      <c r="AK8" s="350"/>
      <c r="AL8" s="350"/>
      <c r="AM8" s="351"/>
      <c r="AV8" s="4"/>
      <c r="CA8" s="2" t="s">
        <v>40</v>
      </c>
      <c r="CB8" s="6">
        <v>384</v>
      </c>
      <c r="CC8" t="s">
        <v>58</v>
      </c>
      <c r="CD8"/>
      <c r="CE8" s="6">
        <v>200</v>
      </c>
      <c r="CF8" t="s">
        <v>58</v>
      </c>
    </row>
    <row r="9" spans="1:84" ht="17.25" customHeight="1">
      <c r="A9" s="371"/>
      <c r="B9" s="372"/>
      <c r="C9" s="373"/>
      <c r="D9" s="380"/>
      <c r="E9" s="381"/>
      <c r="F9" s="381"/>
      <c r="G9" s="382"/>
      <c r="H9" s="374" t="s">
        <v>142</v>
      </c>
      <c r="I9" s="269"/>
      <c r="J9" s="269"/>
      <c r="K9" s="270"/>
      <c r="L9" s="298"/>
      <c r="M9" s="299"/>
      <c r="N9" s="299"/>
      <c r="O9" s="299"/>
      <c r="P9" s="299"/>
      <c r="Q9" s="299"/>
      <c r="R9" s="299"/>
      <c r="S9" s="299"/>
      <c r="T9" s="299"/>
      <c r="U9" s="299"/>
      <c r="V9" s="299"/>
      <c r="W9" s="299"/>
      <c r="X9" s="299"/>
      <c r="Y9" s="339"/>
      <c r="Z9" s="371"/>
      <c r="AA9" s="372"/>
      <c r="AB9" s="373"/>
      <c r="AC9" s="298"/>
      <c r="AD9" s="299"/>
      <c r="AE9" s="299"/>
      <c r="AF9" s="299"/>
      <c r="AG9" s="339"/>
      <c r="AH9" s="384"/>
      <c r="AI9" s="385"/>
      <c r="AJ9" s="385"/>
      <c r="AK9" s="385"/>
      <c r="AL9" s="385"/>
      <c r="AM9" s="386"/>
      <c r="CA9" t="s">
        <v>4</v>
      </c>
      <c r="CB9" s="6">
        <v>375</v>
      </c>
      <c r="CC9" t="s">
        <v>58</v>
      </c>
      <c r="CD9"/>
      <c r="CE9" s="6">
        <v>200</v>
      </c>
      <c r="CF9" t="s">
        <v>58</v>
      </c>
    </row>
    <row r="10" spans="1:84" s="4" customFormat="1" ht="20.25" customHeight="1">
      <c r="A10" s="335" t="s">
        <v>121</v>
      </c>
      <c r="B10" s="336"/>
      <c r="C10" s="336"/>
      <c r="D10" s="336"/>
      <c r="E10" s="336"/>
      <c r="F10" s="336"/>
      <c r="G10" s="336"/>
      <c r="H10" s="362"/>
      <c r="I10" s="363"/>
      <c r="J10" s="363"/>
      <c r="K10" s="363"/>
      <c r="L10" s="363"/>
      <c r="M10" s="363"/>
      <c r="N10" s="363"/>
      <c r="O10" s="363"/>
      <c r="P10" s="363"/>
      <c r="Q10" s="364"/>
      <c r="R10" s="359" t="s">
        <v>122</v>
      </c>
      <c r="S10" s="360"/>
      <c r="T10" s="360"/>
      <c r="U10" s="360"/>
      <c r="V10" s="360"/>
      <c r="W10" s="361"/>
      <c r="X10" s="337"/>
      <c r="Y10" s="338"/>
      <c r="Z10" s="349" t="s">
        <v>57</v>
      </c>
      <c r="AA10" s="350"/>
      <c r="AB10" s="351"/>
      <c r="AC10" s="345"/>
      <c r="AD10" s="345"/>
      <c r="AE10" s="324" t="s">
        <v>42</v>
      </c>
      <c r="AF10" s="325"/>
      <c r="AG10" s="346" t="s">
        <v>91</v>
      </c>
      <c r="AH10" s="347"/>
      <c r="AI10" s="348"/>
      <c r="AJ10" s="345"/>
      <c r="AK10" s="345"/>
      <c r="AL10" s="324" t="s">
        <v>42</v>
      </c>
      <c r="AM10" s="325"/>
      <c r="AP10" s="340"/>
      <c r="AQ10" s="340"/>
      <c r="AR10" s="340"/>
      <c r="AS10" s="340"/>
      <c r="AT10" s="340"/>
      <c r="AU10" s="340"/>
      <c r="CA10" t="s">
        <v>28</v>
      </c>
      <c r="CB10" s="6">
        <v>939</v>
      </c>
      <c r="CC10" t="s">
        <v>58</v>
      </c>
      <c r="CD10"/>
      <c r="CE10" s="6">
        <v>200</v>
      </c>
      <c r="CF10" t="s">
        <v>58</v>
      </c>
    </row>
    <row r="11" spans="1:84" s="4" customFormat="1" ht="18" customHeight="1">
      <c r="A11" s="352" t="s">
        <v>22</v>
      </c>
      <c r="B11" s="305"/>
      <c r="C11" s="305"/>
      <c r="D11" s="305"/>
      <c r="E11" s="305"/>
      <c r="F11" s="305"/>
      <c r="G11" s="305"/>
      <c r="H11" s="306"/>
      <c r="I11" s="9"/>
      <c r="J11" s="39" t="s">
        <v>50</v>
      </c>
      <c r="K11" s="40"/>
      <c r="L11" s="41"/>
      <c r="M11" s="41"/>
      <c r="N11" s="41"/>
      <c r="O11" s="41"/>
      <c r="P11" s="41"/>
      <c r="Q11" s="41"/>
      <c r="R11" s="41"/>
      <c r="S11" s="41"/>
      <c r="T11" s="41"/>
      <c r="U11" s="41"/>
      <c r="V11" s="41"/>
      <c r="W11" s="41"/>
      <c r="X11" s="41"/>
      <c r="Y11" s="9"/>
      <c r="Z11" s="39" t="s">
        <v>65</v>
      </c>
      <c r="AA11" s="40"/>
      <c r="AB11" s="41"/>
      <c r="AC11" s="41"/>
      <c r="AD11" s="41"/>
      <c r="AE11" s="41"/>
      <c r="AF11" s="41"/>
      <c r="AG11" s="41"/>
      <c r="AH11" s="41"/>
      <c r="AI11" s="41"/>
      <c r="AJ11" s="41"/>
      <c r="AK11" s="41"/>
      <c r="AL11" s="41"/>
      <c r="AM11" s="45"/>
      <c r="CA11" t="s">
        <v>29</v>
      </c>
      <c r="CB11" s="6">
        <v>1181</v>
      </c>
      <c r="CC11" t="s">
        <v>58</v>
      </c>
      <c r="CD11"/>
      <c r="CE11" s="6">
        <v>200</v>
      </c>
      <c r="CF11" t="s">
        <v>58</v>
      </c>
    </row>
    <row r="12" spans="1:84" s="4" customFormat="1" ht="18" customHeight="1">
      <c r="A12" s="353"/>
      <c r="B12" s="308"/>
      <c r="C12" s="308"/>
      <c r="D12" s="308"/>
      <c r="E12" s="308"/>
      <c r="F12" s="308"/>
      <c r="G12" s="308"/>
      <c r="H12" s="309"/>
      <c r="I12" s="13"/>
      <c r="J12" s="42" t="s">
        <v>69</v>
      </c>
      <c r="K12" s="43"/>
      <c r="L12" s="44"/>
      <c r="M12" s="44"/>
      <c r="N12" s="44"/>
      <c r="O12" s="44"/>
      <c r="P12" s="44"/>
      <c r="Q12" s="44"/>
      <c r="R12" s="44"/>
      <c r="S12" s="44"/>
      <c r="T12" s="44"/>
      <c r="U12" s="43"/>
      <c r="V12" s="44"/>
      <c r="W12" s="44"/>
      <c r="X12" s="44"/>
      <c r="Y12" s="8"/>
      <c r="Z12" s="46" t="s">
        <v>68</v>
      </c>
      <c r="AA12" s="43"/>
      <c r="AB12" s="44"/>
      <c r="AC12" s="44"/>
      <c r="AD12" s="44"/>
      <c r="AE12" s="44"/>
      <c r="AF12" s="44"/>
      <c r="AG12" s="44"/>
      <c r="AH12" s="44"/>
      <c r="AI12" s="44"/>
      <c r="AJ12" s="44"/>
      <c r="AK12" s="44"/>
      <c r="AL12" s="44"/>
      <c r="AM12" s="47"/>
      <c r="CA12" t="s">
        <v>30</v>
      </c>
      <c r="CB12" s="6">
        <v>1885</v>
      </c>
      <c r="CC12" t="s">
        <v>58</v>
      </c>
      <c r="CD12"/>
      <c r="CE12" s="6">
        <v>200</v>
      </c>
      <c r="CF12" t="s">
        <v>58</v>
      </c>
    </row>
    <row r="13" spans="1:84" s="4" customFormat="1" ht="6" customHeight="1">
      <c r="A13" s="151"/>
      <c r="B13" s="151"/>
      <c r="C13" s="151"/>
      <c r="D13" s="151"/>
      <c r="E13" s="151"/>
      <c r="F13" s="151"/>
      <c r="G13" s="151"/>
      <c r="H13" s="151"/>
      <c r="I13" s="40"/>
      <c r="J13" s="39"/>
      <c r="K13" s="40"/>
      <c r="L13" s="41"/>
      <c r="M13" s="41"/>
      <c r="N13" s="41"/>
      <c r="O13" s="41"/>
      <c r="P13" s="41"/>
      <c r="Q13" s="41"/>
      <c r="R13" s="41"/>
      <c r="S13" s="41"/>
      <c r="T13" s="41"/>
      <c r="U13" s="40"/>
      <c r="V13" s="41"/>
      <c r="W13" s="41"/>
      <c r="X13" s="41"/>
      <c r="Y13" s="39"/>
      <c r="Z13" s="152"/>
      <c r="AA13" s="40"/>
      <c r="AB13" s="41"/>
      <c r="AC13" s="41"/>
      <c r="AD13" s="41"/>
      <c r="AE13" s="41"/>
      <c r="AF13" s="41"/>
      <c r="AG13" s="41"/>
      <c r="AH13" s="41"/>
      <c r="AI13" s="41"/>
      <c r="AJ13" s="41"/>
      <c r="AK13" s="41"/>
      <c r="AL13" s="41"/>
      <c r="AM13" s="41"/>
      <c r="CA13" t="s">
        <v>24</v>
      </c>
      <c r="CB13" s="6">
        <f>CD13*個票22!$AC$10</f>
        <v>0</v>
      </c>
      <c r="CC13" t="s">
        <v>59</v>
      </c>
      <c r="CD13">
        <v>44</v>
      </c>
      <c r="CE13" s="6">
        <v>200</v>
      </c>
      <c r="CF13" t="s">
        <v>58</v>
      </c>
    </row>
    <row r="14" spans="1:84" s="4" customFormat="1" hidden="1">
      <c r="A14" s="314"/>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4"/>
      <c r="CA14" t="s">
        <v>21</v>
      </c>
      <c r="CB14" s="6">
        <f>CD14*個票22!$AC$10</f>
        <v>0</v>
      </c>
      <c r="CC14" t="s">
        <v>59</v>
      </c>
      <c r="CD14">
        <v>44</v>
      </c>
      <c r="CE14" s="6">
        <v>200</v>
      </c>
      <c r="CF14" t="s">
        <v>58</v>
      </c>
    </row>
    <row r="15" spans="1:84" s="4" customFormat="1" ht="3" hidden="1" customHeight="1">
      <c r="A15" s="53"/>
      <c r="B15" s="53"/>
      <c r="C15" s="53"/>
      <c r="D15" s="53"/>
      <c r="E15" s="53"/>
      <c r="F15" s="53"/>
      <c r="G15" s="53"/>
      <c r="H15" s="53"/>
      <c r="I15" s="50"/>
      <c r="J15" s="54"/>
      <c r="K15" s="49"/>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CA15" t="s">
        <v>5</v>
      </c>
      <c r="CB15" s="6">
        <v>534</v>
      </c>
      <c r="CC15" t="s">
        <v>58</v>
      </c>
      <c r="CD15"/>
      <c r="CE15" s="6">
        <v>200</v>
      </c>
      <c r="CF15" t="s">
        <v>58</v>
      </c>
    </row>
    <row r="16" spans="1:84" s="4" customFormat="1" ht="18" hidden="1" customHeight="1">
      <c r="A16" s="153"/>
      <c r="B16" s="169"/>
      <c r="C16" s="169"/>
      <c r="D16" s="169"/>
      <c r="E16" s="169"/>
      <c r="F16" s="169"/>
      <c r="G16" s="169"/>
      <c r="H16" s="169"/>
      <c r="I16" s="169"/>
      <c r="J16" s="169"/>
      <c r="K16" s="169"/>
      <c r="L16" s="169"/>
      <c r="M16" s="169"/>
      <c r="N16" s="169"/>
      <c r="O16" s="169"/>
      <c r="P16" s="169"/>
      <c r="Q16" s="169"/>
      <c r="R16" s="169"/>
      <c r="S16" s="169"/>
      <c r="T16" s="201"/>
      <c r="U16" s="201"/>
      <c r="V16" s="201"/>
      <c r="W16" s="201"/>
      <c r="X16" s="314"/>
      <c r="Y16" s="314"/>
      <c r="Z16" s="314"/>
      <c r="AA16" s="328"/>
      <c r="AB16" s="328"/>
      <c r="AC16" s="328"/>
      <c r="AD16" s="328"/>
      <c r="AE16" s="328"/>
      <c r="AF16" s="328"/>
      <c r="AG16" s="328"/>
      <c r="AH16" s="328"/>
      <c r="AI16" s="328"/>
      <c r="AJ16" s="328"/>
      <c r="AK16" s="328"/>
      <c r="AL16" s="328"/>
      <c r="AM16" s="328"/>
      <c r="CA16" t="s">
        <v>6</v>
      </c>
      <c r="CB16" s="6">
        <v>564</v>
      </c>
      <c r="CC16" t="s">
        <v>58</v>
      </c>
      <c r="CD16"/>
      <c r="CE16" s="6">
        <v>200</v>
      </c>
      <c r="CF16" t="s">
        <v>58</v>
      </c>
    </row>
    <row r="17" spans="1:84" s="4" customFormat="1" ht="18" hidden="1" customHeight="1">
      <c r="A17" s="153"/>
      <c r="B17" s="169"/>
      <c r="C17" s="169"/>
      <c r="D17" s="169"/>
      <c r="E17" s="169"/>
      <c r="F17" s="169"/>
      <c r="G17" s="169"/>
      <c r="H17" s="169"/>
      <c r="I17" s="169"/>
      <c r="J17" s="169"/>
      <c r="K17" s="169"/>
      <c r="L17" s="169"/>
      <c r="M17" s="169"/>
      <c r="N17" s="169"/>
      <c r="O17" s="169"/>
      <c r="P17" s="169"/>
      <c r="Q17" s="169"/>
      <c r="R17" s="169"/>
      <c r="S17" s="169"/>
      <c r="T17" s="155"/>
      <c r="U17" s="155"/>
      <c r="V17" s="155"/>
      <c r="W17" s="155"/>
      <c r="X17" s="314"/>
      <c r="Y17" s="314"/>
      <c r="Z17" s="314"/>
      <c r="AA17" s="328"/>
      <c r="AB17" s="328"/>
      <c r="AC17" s="328"/>
      <c r="AD17" s="328"/>
      <c r="AE17" s="328"/>
      <c r="AF17" s="328"/>
      <c r="AG17" s="328"/>
      <c r="AH17" s="328"/>
      <c r="AI17" s="328"/>
      <c r="AJ17" s="328"/>
      <c r="AK17" s="328"/>
      <c r="AL17" s="328"/>
      <c r="AM17" s="328"/>
      <c r="CA17" t="s">
        <v>7</v>
      </c>
      <c r="CB17" s="6">
        <v>518</v>
      </c>
      <c r="CC17" t="s">
        <v>58</v>
      </c>
      <c r="CD17"/>
      <c r="CE17" s="6">
        <v>200</v>
      </c>
      <c r="CF17" t="s">
        <v>58</v>
      </c>
    </row>
    <row r="18" spans="1:84" s="4" customFormat="1" ht="6" customHeight="1">
      <c r="A18" s="53"/>
      <c r="B18" s="53"/>
      <c r="C18" s="53"/>
      <c r="D18" s="53"/>
      <c r="E18" s="53"/>
      <c r="F18" s="53"/>
      <c r="G18" s="53"/>
      <c r="H18" s="53"/>
      <c r="I18" s="50"/>
      <c r="J18" s="54"/>
      <c r="K18" s="49"/>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CA18" t="s">
        <v>8</v>
      </c>
      <c r="CB18" s="6">
        <v>227</v>
      </c>
      <c r="CC18" t="s">
        <v>58</v>
      </c>
      <c r="CD18"/>
      <c r="CE18" s="6">
        <v>200</v>
      </c>
      <c r="CF18" t="s">
        <v>58</v>
      </c>
    </row>
    <row r="19" spans="1:84" s="4" customFormat="1">
      <c r="A19" s="356" t="s">
        <v>134</v>
      </c>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8"/>
      <c r="CA19" t="s">
        <v>9</v>
      </c>
      <c r="CB19" s="6">
        <v>508</v>
      </c>
      <c r="CC19" t="s">
        <v>58</v>
      </c>
      <c r="CD19"/>
      <c r="CE19" s="6">
        <v>200</v>
      </c>
      <c r="CF19" t="s">
        <v>58</v>
      </c>
    </row>
    <row r="20" spans="1:84" s="4" customFormat="1" ht="3" customHeight="1" thickBot="1">
      <c r="A20" s="53"/>
      <c r="B20" s="53"/>
      <c r="C20" s="53"/>
      <c r="D20" s="53"/>
      <c r="E20" s="53"/>
      <c r="F20" s="53"/>
      <c r="G20" s="53"/>
      <c r="H20" s="53"/>
      <c r="I20" s="50"/>
      <c r="J20" s="54"/>
      <c r="K20" s="49"/>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CA20" t="s">
        <v>10</v>
      </c>
      <c r="CB20" s="6">
        <v>204</v>
      </c>
      <c r="CC20" t="s">
        <v>58</v>
      </c>
      <c r="CD20"/>
      <c r="CE20" s="6">
        <v>200</v>
      </c>
      <c r="CF20" t="s">
        <v>58</v>
      </c>
    </row>
    <row r="21" spans="1:84" s="4" customFormat="1" ht="19.5" customHeight="1" thickBot="1">
      <c r="A21" s="55" t="s">
        <v>49</v>
      </c>
      <c r="B21" s="53"/>
      <c r="C21" s="53"/>
      <c r="D21" s="53"/>
      <c r="E21" s="53"/>
      <c r="F21" s="53"/>
      <c r="G21" s="53"/>
      <c r="H21" s="53"/>
      <c r="I21" s="111"/>
      <c r="J21" s="54"/>
      <c r="K21" s="49"/>
      <c r="L21" s="51"/>
      <c r="M21" s="51"/>
      <c r="N21" s="51"/>
      <c r="O21" s="51"/>
      <c r="P21" s="51"/>
      <c r="Q21" s="51"/>
      <c r="R21" s="51"/>
      <c r="S21" s="51"/>
      <c r="T21" s="51"/>
      <c r="U21" s="51"/>
      <c r="V21" s="51"/>
      <c r="W21" s="51"/>
      <c r="X21" s="51"/>
      <c r="Y21" s="51"/>
      <c r="Z21" s="51"/>
      <c r="AA21" s="51"/>
      <c r="AB21" s="51"/>
      <c r="AC21" s="51"/>
      <c r="AD21" s="51"/>
      <c r="AE21" s="261" t="s">
        <v>154</v>
      </c>
      <c r="AF21" s="262"/>
      <c r="AG21" s="262"/>
      <c r="AH21" s="263"/>
      <c r="AI21" s="322">
        <f>(20*M22+5*V22)*10+AE22</f>
        <v>0</v>
      </c>
      <c r="AJ21" s="323"/>
      <c r="AK21" s="323"/>
      <c r="AL21" s="320" t="s">
        <v>39</v>
      </c>
      <c r="AM21" s="321"/>
      <c r="CA21" t="s">
        <v>11</v>
      </c>
      <c r="CB21" s="6">
        <v>148</v>
      </c>
      <c r="CC21" t="s">
        <v>58</v>
      </c>
      <c r="CD21"/>
      <c r="CE21" s="6">
        <v>200</v>
      </c>
      <c r="CF21" t="s">
        <v>58</v>
      </c>
    </row>
    <row r="22" spans="1:84" s="4" customFormat="1" ht="19.5" customHeight="1">
      <c r="A22" s="202" t="s">
        <v>54</v>
      </c>
      <c r="B22" s="21"/>
      <c r="C22" s="22"/>
      <c r="D22" s="22"/>
      <c r="E22" s="22"/>
      <c r="F22" s="22"/>
      <c r="G22" s="23"/>
      <c r="H22" s="341" t="s">
        <v>55</v>
      </c>
      <c r="I22" s="342"/>
      <c r="J22" s="342"/>
      <c r="K22" s="342"/>
      <c r="L22" s="343"/>
      <c r="M22" s="344"/>
      <c r="N22" s="344"/>
      <c r="O22" s="344"/>
      <c r="P22" s="16" t="s">
        <v>42</v>
      </c>
      <c r="Q22" s="295" t="s">
        <v>139</v>
      </c>
      <c r="R22" s="296"/>
      <c r="S22" s="296"/>
      <c r="T22" s="296"/>
      <c r="U22" s="297"/>
      <c r="V22" s="344"/>
      <c r="W22" s="344"/>
      <c r="X22" s="344"/>
      <c r="Y22" s="63" t="s">
        <v>42</v>
      </c>
      <c r="Z22" s="196" t="s">
        <v>101</v>
      </c>
      <c r="AA22" s="197"/>
      <c r="AB22" s="197"/>
      <c r="AC22" s="197"/>
      <c r="AD22" s="198"/>
      <c r="AE22" s="392"/>
      <c r="AF22" s="393"/>
      <c r="AG22" s="393"/>
      <c r="AH22" s="114" t="s">
        <v>102</v>
      </c>
      <c r="AI22" s="114"/>
      <c r="AJ22" s="112"/>
      <c r="AK22" s="44"/>
      <c r="AL22" s="44"/>
      <c r="AM22" s="47"/>
      <c r="AO22" s="4">
        <f>IF(M22=0,,"有")</f>
        <v>0</v>
      </c>
      <c r="CA22" t="s">
        <v>12</v>
      </c>
      <c r="CB22" s="6">
        <v>148</v>
      </c>
      <c r="CC22" t="s">
        <v>58</v>
      </c>
      <c r="CD22"/>
      <c r="CE22" s="6">
        <v>200</v>
      </c>
      <c r="CF22" t="s">
        <v>58</v>
      </c>
    </row>
    <row r="23" spans="1:84" s="4" customFormat="1" ht="6" customHeight="1" thickBot="1">
      <c r="A23" s="53"/>
      <c r="B23" s="53"/>
      <c r="C23" s="53"/>
      <c r="D23" s="53"/>
      <c r="E23" s="53"/>
      <c r="F23" s="53"/>
      <c r="G23" s="53"/>
      <c r="H23" s="53"/>
      <c r="I23" s="50"/>
      <c r="J23" s="54"/>
      <c r="K23" s="49"/>
      <c r="L23" s="51"/>
      <c r="M23" s="51"/>
      <c r="N23" s="51"/>
      <c r="O23" s="51"/>
      <c r="P23" s="51"/>
      <c r="Q23" s="51"/>
      <c r="R23" s="51"/>
      <c r="S23" s="51"/>
      <c r="T23" s="51"/>
      <c r="U23" s="51"/>
      <c r="V23" s="51"/>
      <c r="W23" s="51"/>
      <c r="X23" s="199"/>
      <c r="Y23" s="199"/>
      <c r="Z23" s="199"/>
      <c r="AA23" s="199"/>
      <c r="AB23" s="199"/>
      <c r="AC23" s="199"/>
      <c r="AD23" s="41"/>
      <c r="AE23" s="51"/>
      <c r="AF23" s="51"/>
      <c r="AG23" s="51"/>
      <c r="AH23" s="51"/>
      <c r="AI23" s="51"/>
      <c r="AJ23" s="51"/>
      <c r="AK23" s="51"/>
      <c r="AL23" s="51"/>
      <c r="AM23" s="51"/>
      <c r="CA23" s="12" t="s">
        <v>47</v>
      </c>
      <c r="CB23" s="6">
        <v>33</v>
      </c>
      <c r="CC23" t="s">
        <v>58</v>
      </c>
      <c r="CD23"/>
      <c r="CE23" s="6">
        <v>200</v>
      </c>
      <c r="CF23" t="s">
        <v>58</v>
      </c>
    </row>
    <row r="24" spans="1:84" ht="19.5" customHeight="1" thickBot="1">
      <c r="A24" s="56" t="s">
        <v>64</v>
      </c>
      <c r="B24" s="53"/>
      <c r="C24" s="168"/>
      <c r="D24" s="53"/>
      <c r="E24" s="57"/>
      <c r="F24" s="53"/>
      <c r="G24" s="53"/>
      <c r="H24" s="53"/>
      <c r="I24" s="53"/>
      <c r="J24" s="58"/>
      <c r="K24" s="58"/>
      <c r="L24" s="58"/>
      <c r="M24" s="58"/>
      <c r="N24" s="58"/>
      <c r="O24" s="59"/>
      <c r="P24" s="60"/>
      <c r="Q24" s="61"/>
      <c r="R24" s="61"/>
      <c r="S24" s="58"/>
      <c r="T24" s="54"/>
      <c r="U24" s="58"/>
      <c r="V24" s="58"/>
      <c r="W24" s="168"/>
      <c r="X24" s="264" t="s">
        <v>90</v>
      </c>
      <c r="Y24" s="265"/>
      <c r="Z24" s="265"/>
      <c r="AA24" s="265"/>
      <c r="AB24" s="265"/>
      <c r="AC24" s="266"/>
      <c r="AD24" s="261" t="s">
        <v>155</v>
      </c>
      <c r="AE24" s="262"/>
      <c r="AF24" s="262"/>
      <c r="AG24" s="262"/>
      <c r="AH24" s="263"/>
      <c r="AI24" s="354">
        <f>MIN(X25,ROUNDDOWN(H37/1000,0))</f>
        <v>0</v>
      </c>
      <c r="AJ24" s="355"/>
      <c r="AK24" s="355"/>
      <c r="AL24" s="320" t="s">
        <v>39</v>
      </c>
      <c r="AM24" s="321"/>
      <c r="CA24" t="s">
        <v>13</v>
      </c>
      <c r="CB24" s="6">
        <v>475</v>
      </c>
      <c r="CC24" t="s">
        <v>58</v>
      </c>
      <c r="CD24"/>
      <c r="CE24" s="6">
        <v>200</v>
      </c>
      <c r="CF24" t="s">
        <v>58</v>
      </c>
    </row>
    <row r="25" spans="1:84" ht="13.8" thickBot="1">
      <c r="A25" s="56"/>
      <c r="B25" s="53"/>
      <c r="C25" s="168"/>
      <c r="D25" s="53"/>
      <c r="E25" s="57"/>
      <c r="F25" s="53"/>
      <c r="G25" s="53"/>
      <c r="H25" s="53"/>
      <c r="I25" s="53"/>
      <c r="J25" s="58"/>
      <c r="K25" s="58"/>
      <c r="L25" s="58"/>
      <c r="M25" s="58"/>
      <c r="N25" s="58"/>
      <c r="O25" s="59"/>
      <c r="P25" s="60"/>
      <c r="Q25" s="61"/>
      <c r="R25" s="61"/>
      <c r="S25" s="58"/>
      <c r="T25" s="54"/>
      <c r="U25" s="58"/>
      <c r="V25" s="58"/>
      <c r="W25" s="62"/>
      <c r="X25" s="271" t="str">
        <f>IFERROR(VLOOKUP(H10,個票22!CA5:CB39,2,FALSE),"")</f>
        <v/>
      </c>
      <c r="Y25" s="272"/>
      <c r="Z25" s="272"/>
      <c r="AA25" s="272"/>
      <c r="AB25" s="267" t="s">
        <v>39</v>
      </c>
      <c r="AC25" s="268"/>
      <c r="AD25" s="162"/>
      <c r="AE25" s="163"/>
      <c r="AF25" s="163"/>
      <c r="AG25" s="163"/>
      <c r="AH25" s="164"/>
      <c r="AI25" s="394"/>
      <c r="AJ25" s="394"/>
      <c r="AK25" s="394"/>
      <c r="AL25" s="387"/>
      <c r="AM25" s="388"/>
      <c r="AV25" s="4"/>
      <c r="AX25" s="134" t="str">
        <f>IF(X25&gt;=AI26,"○","！（補助上限額を超過しています）")</f>
        <v>○</v>
      </c>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6"/>
      <c r="CA25" t="s">
        <v>14</v>
      </c>
      <c r="CB25" s="6">
        <v>638</v>
      </c>
      <c r="CC25" t="s">
        <v>58</v>
      </c>
      <c r="CD25"/>
      <c r="CE25" s="6">
        <v>200</v>
      </c>
      <c r="CF25" t="s">
        <v>58</v>
      </c>
    </row>
    <row r="26" spans="1:84" ht="15" customHeight="1">
      <c r="A26" s="168" t="s">
        <v>79</v>
      </c>
      <c r="B26" s="53"/>
      <c r="C26" s="168"/>
      <c r="D26" s="53"/>
      <c r="E26" s="57"/>
      <c r="F26" s="53"/>
      <c r="G26" s="53"/>
      <c r="H26" s="53"/>
      <c r="I26" s="53"/>
      <c r="J26" s="58"/>
      <c r="K26" s="58"/>
      <c r="L26" s="58"/>
      <c r="M26" s="58"/>
      <c r="N26" s="58"/>
      <c r="O26" s="59"/>
      <c r="P26" s="60"/>
      <c r="Q26" s="61"/>
      <c r="R26" s="61"/>
      <c r="S26" s="58"/>
      <c r="T26" s="54"/>
      <c r="U26" s="58"/>
      <c r="V26" s="58"/>
      <c r="W26" s="62"/>
      <c r="X26" s="273"/>
      <c r="Y26" s="274"/>
      <c r="Z26" s="274"/>
      <c r="AA26" s="274"/>
      <c r="AB26" s="269"/>
      <c r="AC26" s="270"/>
      <c r="AD26" s="165"/>
      <c r="AE26" s="166"/>
      <c r="AF26" s="166"/>
      <c r="AG26" s="166"/>
      <c r="AH26" s="167"/>
      <c r="AI26" s="389">
        <f>SUM(AI24:AK25)</f>
        <v>0</v>
      </c>
      <c r="AJ26" s="389"/>
      <c r="AK26" s="389"/>
      <c r="AL26" s="390"/>
      <c r="AM26" s="391"/>
      <c r="CA26" t="s">
        <v>15</v>
      </c>
      <c r="CB26" s="6">
        <f>CD26*個票22!$AC$10</f>
        <v>0</v>
      </c>
      <c r="CC26" t="s">
        <v>59</v>
      </c>
      <c r="CD26" s="6">
        <v>38</v>
      </c>
      <c r="CE26" s="6" t="s">
        <v>61</v>
      </c>
      <c r="CF26" s="6"/>
    </row>
    <row r="27" spans="1:84" ht="15" customHeight="1">
      <c r="A27" s="281" t="s">
        <v>80</v>
      </c>
      <c r="B27" s="282"/>
      <c r="C27" s="282"/>
      <c r="D27" s="282"/>
      <c r="E27" s="282"/>
      <c r="F27" s="282"/>
      <c r="G27" s="283"/>
      <c r="H27" s="282" t="s">
        <v>158</v>
      </c>
      <c r="I27" s="282"/>
      <c r="J27" s="282"/>
      <c r="K27" s="282"/>
      <c r="L27" s="282"/>
      <c r="M27" s="281" t="s">
        <v>23</v>
      </c>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CA27" t="s">
        <v>16</v>
      </c>
      <c r="CB27" s="6">
        <f>CD27*個票22!$AC$10</f>
        <v>0</v>
      </c>
      <c r="CC27" t="s">
        <v>59</v>
      </c>
      <c r="CD27" s="6">
        <v>40</v>
      </c>
      <c r="CE27" s="6" t="s">
        <v>61</v>
      </c>
      <c r="CF27" s="6"/>
    </row>
    <row r="28" spans="1:84" ht="15" customHeight="1">
      <c r="A28" s="106" t="s">
        <v>81</v>
      </c>
      <c r="B28" s="107"/>
      <c r="C28" s="107"/>
      <c r="D28" s="107"/>
      <c r="E28" s="108"/>
      <c r="F28" s="108"/>
      <c r="G28" s="109"/>
      <c r="H28" s="294"/>
      <c r="I28" s="294"/>
      <c r="J28" s="294"/>
      <c r="K28" s="294"/>
      <c r="L28" s="294"/>
      <c r="M28" s="284"/>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6"/>
      <c r="CA28" t="s">
        <v>17</v>
      </c>
      <c r="CB28" s="6">
        <f>CD28*個票22!$AC$10</f>
        <v>0</v>
      </c>
      <c r="CC28" t="s">
        <v>59</v>
      </c>
      <c r="CD28" s="6">
        <v>38</v>
      </c>
      <c r="CE28" s="6" t="s">
        <v>61</v>
      </c>
      <c r="CF28" s="6"/>
    </row>
    <row r="29" spans="1:84" ht="15" customHeight="1">
      <c r="A29" s="64" t="s">
        <v>82</v>
      </c>
      <c r="B29" s="65"/>
      <c r="C29" s="65"/>
      <c r="D29" s="65"/>
      <c r="E29" s="66"/>
      <c r="F29" s="66"/>
      <c r="G29" s="67"/>
      <c r="H29" s="293"/>
      <c r="I29" s="293"/>
      <c r="J29" s="293"/>
      <c r="K29" s="293"/>
      <c r="L29" s="293"/>
      <c r="M29" s="287"/>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9"/>
      <c r="CA29" t="s">
        <v>18</v>
      </c>
      <c r="CB29" s="6">
        <f>CD29*個票22!$AC$10</f>
        <v>0</v>
      </c>
      <c r="CC29" t="s">
        <v>59</v>
      </c>
      <c r="CD29" s="6">
        <v>48</v>
      </c>
      <c r="CE29" s="6" t="s">
        <v>61</v>
      </c>
      <c r="CF29" s="6"/>
    </row>
    <row r="30" spans="1:84" ht="15" customHeight="1">
      <c r="A30" s="64" t="s">
        <v>83</v>
      </c>
      <c r="B30" s="65"/>
      <c r="C30" s="65"/>
      <c r="D30" s="65"/>
      <c r="E30" s="66"/>
      <c r="F30" s="66"/>
      <c r="G30" s="67"/>
      <c r="H30" s="293"/>
      <c r="I30" s="293"/>
      <c r="J30" s="293"/>
      <c r="K30" s="293"/>
      <c r="L30" s="293"/>
      <c r="M30" s="287"/>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9"/>
      <c r="CA30" t="s">
        <v>19</v>
      </c>
      <c r="CB30" s="6">
        <f>CD30*個票22!$AC$10</f>
        <v>0</v>
      </c>
      <c r="CC30" t="s">
        <v>59</v>
      </c>
      <c r="CD30" s="6">
        <v>43</v>
      </c>
      <c r="CE30" s="6" t="s">
        <v>61</v>
      </c>
      <c r="CF30" s="6"/>
    </row>
    <row r="31" spans="1:84" ht="15" customHeight="1">
      <c r="A31" s="64" t="s">
        <v>84</v>
      </c>
      <c r="B31" s="65"/>
      <c r="C31" s="65"/>
      <c r="D31" s="65"/>
      <c r="E31" s="66"/>
      <c r="F31" s="66"/>
      <c r="G31" s="67"/>
      <c r="H31" s="293"/>
      <c r="I31" s="293"/>
      <c r="J31" s="293"/>
      <c r="K31" s="293"/>
      <c r="L31" s="293"/>
      <c r="M31" s="287"/>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9"/>
      <c r="CA31" t="s">
        <v>20</v>
      </c>
      <c r="CB31" s="6">
        <f>CD31*個票22!$AC$10</f>
        <v>0</v>
      </c>
      <c r="CC31" t="s">
        <v>59</v>
      </c>
      <c r="CD31" s="6">
        <v>36</v>
      </c>
      <c r="CE31" s="6" t="s">
        <v>61</v>
      </c>
      <c r="CF31" s="6"/>
    </row>
    <row r="32" spans="1:84" ht="15" customHeight="1">
      <c r="A32" s="64" t="s">
        <v>85</v>
      </c>
      <c r="B32" s="65"/>
      <c r="C32" s="65"/>
      <c r="D32" s="65"/>
      <c r="E32" s="66"/>
      <c r="F32" s="66"/>
      <c r="G32" s="67"/>
      <c r="H32" s="293"/>
      <c r="I32" s="293"/>
      <c r="J32" s="293"/>
      <c r="K32" s="293"/>
      <c r="L32" s="293"/>
      <c r="M32" s="287"/>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9"/>
      <c r="CA32" t="s">
        <v>31</v>
      </c>
      <c r="CB32" s="6">
        <f>CD32*個票22!$AC$10</f>
        <v>0</v>
      </c>
      <c r="CC32" t="s">
        <v>59</v>
      </c>
      <c r="CD32" s="6">
        <v>37</v>
      </c>
      <c r="CE32" s="6" t="s">
        <v>61</v>
      </c>
      <c r="CF32" s="6"/>
    </row>
    <row r="33" spans="1:84" ht="15" customHeight="1">
      <c r="A33" s="64" t="s">
        <v>86</v>
      </c>
      <c r="B33" s="65"/>
      <c r="C33" s="65"/>
      <c r="D33" s="65"/>
      <c r="E33" s="66"/>
      <c r="F33" s="66"/>
      <c r="G33" s="67"/>
      <c r="H33" s="293"/>
      <c r="I33" s="293"/>
      <c r="J33" s="293"/>
      <c r="K33" s="293"/>
      <c r="L33" s="293"/>
      <c r="M33" s="287"/>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9"/>
      <c r="AV33" s="4"/>
      <c r="CA33" t="s">
        <v>32</v>
      </c>
      <c r="CB33" s="6">
        <f>CD33*個票22!$AC$10</f>
        <v>0</v>
      </c>
      <c r="CC33" t="s">
        <v>59</v>
      </c>
      <c r="CD33" s="6">
        <v>35</v>
      </c>
      <c r="CE33" s="6" t="s">
        <v>61</v>
      </c>
      <c r="CF33" s="6"/>
    </row>
    <row r="34" spans="1:84" ht="15" customHeight="1">
      <c r="A34" s="64" t="s">
        <v>87</v>
      </c>
      <c r="B34" s="65"/>
      <c r="C34" s="65"/>
      <c r="D34" s="65"/>
      <c r="E34" s="66"/>
      <c r="F34" s="66"/>
      <c r="G34" s="67"/>
      <c r="H34" s="293"/>
      <c r="I34" s="293"/>
      <c r="J34" s="293"/>
      <c r="K34" s="293"/>
      <c r="L34" s="293"/>
      <c r="M34" s="287"/>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9"/>
      <c r="CA34" t="s">
        <v>33</v>
      </c>
      <c r="CB34" s="6">
        <f>CD34*個票22!$AC$10</f>
        <v>0</v>
      </c>
      <c r="CC34" t="s">
        <v>59</v>
      </c>
      <c r="CD34" s="6">
        <v>37</v>
      </c>
      <c r="CE34" s="6" t="s">
        <v>61</v>
      </c>
      <c r="CF34" s="6"/>
    </row>
    <row r="35" spans="1:84" ht="15" customHeight="1">
      <c r="A35" s="64" t="s">
        <v>88</v>
      </c>
      <c r="B35" s="68"/>
      <c r="C35" s="68"/>
      <c r="D35" s="68"/>
      <c r="E35" s="68"/>
      <c r="F35" s="68"/>
      <c r="G35" s="69"/>
      <c r="H35" s="293"/>
      <c r="I35" s="293"/>
      <c r="J35" s="293"/>
      <c r="K35" s="293"/>
      <c r="L35" s="293"/>
      <c r="M35" s="287"/>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9"/>
      <c r="CA35" t="s">
        <v>34</v>
      </c>
      <c r="CB35" s="6">
        <f>CD35*個票22!$AC$10</f>
        <v>0</v>
      </c>
      <c r="CC35" t="s">
        <v>59</v>
      </c>
      <c r="CD35" s="6">
        <v>35</v>
      </c>
      <c r="CE35" s="6" t="s">
        <v>61</v>
      </c>
      <c r="CF35" s="6"/>
    </row>
    <row r="36" spans="1:84" ht="15" customHeight="1">
      <c r="A36" s="70" t="s">
        <v>89</v>
      </c>
      <c r="B36" s="71"/>
      <c r="C36" s="71"/>
      <c r="D36" s="71"/>
      <c r="E36" s="72"/>
      <c r="F36" s="72"/>
      <c r="G36" s="73"/>
      <c r="H36" s="280"/>
      <c r="I36" s="280"/>
      <c r="J36" s="280"/>
      <c r="K36" s="280"/>
      <c r="L36" s="280"/>
      <c r="M36" s="290"/>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2"/>
      <c r="CA36" t="s">
        <v>35</v>
      </c>
      <c r="CB36" s="6">
        <f>CD36*個票22!$AC$10</f>
        <v>0</v>
      </c>
      <c r="CC36" t="s">
        <v>59</v>
      </c>
      <c r="CD36" s="6">
        <v>37</v>
      </c>
      <c r="CE36" s="6" t="s">
        <v>61</v>
      </c>
      <c r="CF36" s="6"/>
    </row>
    <row r="37" spans="1:84" ht="15" customHeight="1">
      <c r="A37" s="74" t="s">
        <v>46</v>
      </c>
      <c r="B37" s="75"/>
      <c r="C37" s="75"/>
      <c r="D37" s="75"/>
      <c r="E37" s="75"/>
      <c r="F37" s="75"/>
      <c r="G37" s="76"/>
      <c r="H37" s="275">
        <f>SUM(H28:L36)</f>
        <v>0</v>
      </c>
      <c r="I37" s="275"/>
      <c r="J37" s="275"/>
      <c r="K37" s="275"/>
      <c r="L37" s="276"/>
      <c r="M37" s="277"/>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9"/>
      <c r="CA37" t="s">
        <v>36</v>
      </c>
      <c r="CB37" s="6">
        <f>CD37*個票22!$AC$10</f>
        <v>0</v>
      </c>
      <c r="CC37" t="s">
        <v>59</v>
      </c>
      <c r="CD37" s="6">
        <v>35</v>
      </c>
      <c r="CE37" s="6" t="s">
        <v>61</v>
      </c>
      <c r="CF37" s="6"/>
    </row>
    <row r="38" spans="1:84" ht="6" customHeight="1" thickBot="1">
      <c r="A38" s="77"/>
      <c r="B38" s="77"/>
      <c r="C38" s="77"/>
      <c r="D38" s="77"/>
      <c r="E38" s="78"/>
      <c r="F38" s="78"/>
      <c r="G38" s="78"/>
      <c r="H38" s="78"/>
      <c r="I38" s="78"/>
      <c r="J38" s="79"/>
      <c r="K38" s="79"/>
      <c r="L38" s="79"/>
      <c r="M38" s="79"/>
      <c r="N38" s="79"/>
      <c r="O38" s="80"/>
      <c r="P38" s="80"/>
      <c r="Q38" s="80"/>
      <c r="R38" s="80"/>
      <c r="S38" s="80"/>
      <c r="T38" s="80"/>
      <c r="U38" s="80"/>
      <c r="V38" s="80"/>
      <c r="W38" s="80"/>
      <c r="X38" s="80"/>
      <c r="Y38" s="80"/>
      <c r="Z38" s="80"/>
      <c r="AA38" s="80"/>
      <c r="AB38" s="80"/>
      <c r="AC38" s="80"/>
      <c r="AD38" s="80"/>
      <c r="AE38" s="80"/>
      <c r="AF38" s="80"/>
      <c r="AG38" s="80"/>
      <c r="AH38" s="88"/>
      <c r="AI38" s="80"/>
      <c r="AJ38" s="80"/>
      <c r="AK38" s="80"/>
      <c r="AL38" s="80"/>
      <c r="AM38" s="80"/>
      <c r="CA38" t="s">
        <v>37</v>
      </c>
      <c r="CB38" s="6">
        <f>CD38*個票22!$AC$10</f>
        <v>0</v>
      </c>
      <c r="CC38" t="s">
        <v>59</v>
      </c>
      <c r="CD38" s="6">
        <v>37</v>
      </c>
      <c r="CE38" s="6" t="s">
        <v>61</v>
      </c>
      <c r="CF38" s="6"/>
    </row>
    <row r="39" spans="1:84" s="4" customFormat="1" ht="19.5" customHeight="1" thickBot="1">
      <c r="A39" s="55" t="s">
        <v>66</v>
      </c>
      <c r="B39" s="53"/>
      <c r="C39" s="53"/>
      <c r="D39" s="53"/>
      <c r="E39" s="53"/>
      <c r="F39" s="53"/>
      <c r="G39" s="53"/>
      <c r="H39" s="53"/>
      <c r="I39" s="50"/>
      <c r="J39" s="54"/>
      <c r="K39" s="49"/>
      <c r="L39" s="51"/>
      <c r="M39" s="51"/>
      <c r="N39" s="51"/>
      <c r="O39" s="51"/>
      <c r="P39" s="51"/>
      <c r="Q39" s="51"/>
      <c r="R39" s="51"/>
      <c r="S39" s="51"/>
      <c r="T39" s="51"/>
      <c r="U39" s="51"/>
      <c r="V39" s="51"/>
      <c r="W39" s="51"/>
      <c r="X39" s="51"/>
      <c r="Y39" s="51"/>
      <c r="Z39" s="51"/>
      <c r="AA39" s="51"/>
      <c r="AB39" s="51"/>
      <c r="AC39" s="51"/>
      <c r="AD39" s="51"/>
      <c r="AE39" s="261" t="s">
        <v>157</v>
      </c>
      <c r="AF39" s="262"/>
      <c r="AG39" s="262"/>
      <c r="AH39" s="263"/>
      <c r="AI39" s="329">
        <f>ROUNDDOWN(IFERROR(IF(H10="居宅介護支援事業所",(X42*AI42+X43*AI43+X44*AI44+X45*AI45)/1000,(X40*AI40+X41*AI41)/1000),""),0)</f>
        <v>0</v>
      </c>
      <c r="AJ39" s="330"/>
      <c r="AK39" s="330"/>
      <c r="AL39" s="320" t="s">
        <v>39</v>
      </c>
      <c r="AM39" s="321"/>
      <c r="CA39" t="s">
        <v>38</v>
      </c>
      <c r="CB39" s="6">
        <f>CD39*個票22!$AC$10</f>
        <v>0</v>
      </c>
      <c r="CC39" t="s">
        <v>59</v>
      </c>
      <c r="CD39" s="6">
        <v>35</v>
      </c>
      <c r="CE39" s="6" t="s">
        <v>61</v>
      </c>
      <c r="CF39" s="6"/>
    </row>
    <row r="40" spans="1:84" s="4" customFormat="1" ht="15.75" customHeight="1">
      <c r="A40" s="304" t="s">
        <v>119</v>
      </c>
      <c r="B40" s="305"/>
      <c r="C40" s="305"/>
      <c r="D40" s="305"/>
      <c r="E40" s="305"/>
      <c r="F40" s="305"/>
      <c r="G40" s="305"/>
      <c r="H40" s="305"/>
      <c r="I40" s="305"/>
      <c r="J40" s="306"/>
      <c r="K40" s="196" t="s">
        <v>114</v>
      </c>
      <c r="L40" s="198"/>
      <c r="M40" s="24"/>
      <c r="N40" s="197"/>
      <c r="O40" s="197"/>
      <c r="P40" s="197"/>
      <c r="Q40" s="28"/>
      <c r="R40" s="197"/>
      <c r="S40" s="197"/>
      <c r="T40" s="197"/>
      <c r="U40" s="197"/>
      <c r="V40" s="197"/>
      <c r="W40" s="27"/>
      <c r="X40" s="303">
        <f>IF($H$10="介護予防・生活支援サービス事業の事業者","",1500)</f>
        <v>1500</v>
      </c>
      <c r="Y40" s="303"/>
      <c r="Z40" s="303"/>
      <c r="AA40" s="300" t="s">
        <v>52</v>
      </c>
      <c r="AB40" s="301"/>
      <c r="AC40" s="295" t="s">
        <v>53</v>
      </c>
      <c r="AD40" s="296"/>
      <c r="AE40" s="296"/>
      <c r="AF40" s="296"/>
      <c r="AG40" s="296"/>
      <c r="AH40" s="297"/>
      <c r="AI40" s="298"/>
      <c r="AJ40" s="299"/>
      <c r="AK40" s="299"/>
      <c r="AL40" s="395" t="s">
        <v>42</v>
      </c>
      <c r="AM40" s="396"/>
      <c r="CA40" t="s">
        <v>103</v>
      </c>
      <c r="CB40"/>
      <c r="CC40"/>
      <c r="CD40"/>
      <c r="CE40"/>
      <c r="CF40"/>
    </row>
    <row r="41" spans="1:84" s="4" customFormat="1" ht="15.75" customHeight="1">
      <c r="A41" s="307"/>
      <c r="B41" s="308"/>
      <c r="C41" s="308"/>
      <c r="D41" s="308"/>
      <c r="E41" s="308"/>
      <c r="F41" s="308"/>
      <c r="G41" s="308"/>
      <c r="H41" s="308"/>
      <c r="I41" s="308"/>
      <c r="J41" s="309"/>
      <c r="K41" s="196" t="s">
        <v>115</v>
      </c>
      <c r="L41" s="198"/>
      <c r="M41" s="24"/>
      <c r="N41" s="197"/>
      <c r="O41" s="197"/>
      <c r="P41" s="197"/>
      <c r="Q41" s="28"/>
      <c r="R41" s="197"/>
      <c r="S41" s="197"/>
      <c r="T41" s="197"/>
      <c r="U41" s="197"/>
      <c r="V41" s="197"/>
      <c r="W41" s="27"/>
      <c r="X41" s="303">
        <f>IF($H$10="介護予防・生活支援サービス事業の事業者","",3000)</f>
        <v>3000</v>
      </c>
      <c r="Y41" s="303"/>
      <c r="Z41" s="303"/>
      <c r="AA41" s="300" t="s">
        <v>52</v>
      </c>
      <c r="AB41" s="301"/>
      <c r="AC41" s="295" t="s">
        <v>53</v>
      </c>
      <c r="AD41" s="296"/>
      <c r="AE41" s="296"/>
      <c r="AF41" s="296"/>
      <c r="AG41" s="296"/>
      <c r="AH41" s="297"/>
      <c r="AI41" s="298"/>
      <c r="AJ41" s="299"/>
      <c r="AK41" s="299"/>
      <c r="AL41" s="326" t="s">
        <v>42</v>
      </c>
      <c r="AM41" s="327"/>
    </row>
    <row r="42" spans="1:84" s="4" customFormat="1" ht="15.75" customHeight="1">
      <c r="A42" s="131"/>
      <c r="B42" s="397" t="s">
        <v>116</v>
      </c>
      <c r="C42" s="398"/>
      <c r="D42" s="398"/>
      <c r="E42" s="398"/>
      <c r="F42" s="398"/>
      <c r="G42" s="398"/>
      <c r="H42" s="398"/>
      <c r="I42" s="398"/>
      <c r="J42" s="399"/>
      <c r="K42" s="200" t="s">
        <v>114</v>
      </c>
      <c r="L42" s="200"/>
      <c r="M42" s="129"/>
      <c r="N42" s="129"/>
      <c r="O42" s="130"/>
      <c r="P42" s="130"/>
      <c r="Q42" s="200"/>
      <c r="R42" s="200"/>
      <c r="S42" s="200"/>
      <c r="T42" s="200"/>
      <c r="U42" s="200"/>
      <c r="V42" s="200"/>
      <c r="W42" s="128"/>
      <c r="X42" s="303">
        <f>IF($H$10="介護予防・生活支援サービス事業の事業者","",1500)</f>
        <v>1500</v>
      </c>
      <c r="Y42" s="303"/>
      <c r="Z42" s="303"/>
      <c r="AA42" s="300" t="s">
        <v>52</v>
      </c>
      <c r="AB42" s="301"/>
      <c r="AC42" s="295" t="s">
        <v>53</v>
      </c>
      <c r="AD42" s="296"/>
      <c r="AE42" s="296"/>
      <c r="AF42" s="296"/>
      <c r="AG42" s="296"/>
      <c r="AH42" s="297"/>
      <c r="AI42" s="298"/>
      <c r="AJ42" s="299"/>
      <c r="AK42" s="299"/>
      <c r="AL42" s="324" t="s">
        <v>42</v>
      </c>
      <c r="AM42" s="325"/>
    </row>
    <row r="43" spans="1:84" s="4" customFormat="1" ht="15.75" customHeight="1">
      <c r="A43" s="126"/>
      <c r="B43" s="400"/>
      <c r="C43" s="401"/>
      <c r="D43" s="401"/>
      <c r="E43" s="401"/>
      <c r="F43" s="401"/>
      <c r="G43" s="401"/>
      <c r="H43" s="401"/>
      <c r="I43" s="401"/>
      <c r="J43" s="402"/>
      <c r="K43" s="26" t="s">
        <v>117</v>
      </c>
      <c r="L43" s="26"/>
      <c r="M43" s="26"/>
      <c r="N43" s="26"/>
      <c r="O43" s="18"/>
      <c r="P43" s="18"/>
      <c r="Q43" s="17"/>
      <c r="R43" s="17"/>
      <c r="S43" s="17"/>
      <c r="T43" s="17"/>
      <c r="U43" s="17"/>
      <c r="V43" s="17"/>
      <c r="W43" s="19"/>
      <c r="X43" s="303">
        <f>IF($H$10="介護予防・生活支援サービス事業の事業者","",4500)</f>
        <v>4500</v>
      </c>
      <c r="Y43" s="303"/>
      <c r="Z43" s="303"/>
      <c r="AA43" s="300" t="s">
        <v>52</v>
      </c>
      <c r="AB43" s="301"/>
      <c r="AC43" s="295" t="s">
        <v>53</v>
      </c>
      <c r="AD43" s="296"/>
      <c r="AE43" s="296"/>
      <c r="AF43" s="296"/>
      <c r="AG43" s="296"/>
      <c r="AH43" s="297"/>
      <c r="AI43" s="298"/>
      <c r="AJ43" s="299"/>
      <c r="AK43" s="299"/>
      <c r="AL43" s="324" t="s">
        <v>42</v>
      </c>
      <c r="AM43" s="325"/>
    </row>
    <row r="44" spans="1:84" s="4" customFormat="1" ht="15.75" customHeight="1">
      <c r="A44" s="126"/>
      <c r="B44" s="400"/>
      <c r="C44" s="401"/>
      <c r="D44" s="401"/>
      <c r="E44" s="401"/>
      <c r="F44" s="401"/>
      <c r="G44" s="401"/>
      <c r="H44" s="401"/>
      <c r="I44" s="401"/>
      <c r="J44" s="402"/>
      <c r="K44" s="25" t="s">
        <v>115</v>
      </c>
      <c r="L44" s="25"/>
      <c r="M44" s="25"/>
      <c r="N44" s="25"/>
      <c r="O44" s="28"/>
      <c r="P44" s="28"/>
      <c r="Q44" s="197"/>
      <c r="R44" s="197"/>
      <c r="S44" s="197"/>
      <c r="T44" s="197"/>
      <c r="U44" s="197"/>
      <c r="V44" s="197"/>
      <c r="W44" s="27"/>
      <c r="X44" s="303">
        <f>IF($H$10="介護予防・生活支援サービス事業の事業者","",3000)</f>
        <v>3000</v>
      </c>
      <c r="Y44" s="303"/>
      <c r="Z44" s="303"/>
      <c r="AA44" s="300" t="s">
        <v>52</v>
      </c>
      <c r="AB44" s="301"/>
      <c r="AC44" s="295" t="s">
        <v>53</v>
      </c>
      <c r="AD44" s="296"/>
      <c r="AE44" s="296"/>
      <c r="AF44" s="296"/>
      <c r="AG44" s="296"/>
      <c r="AH44" s="297"/>
      <c r="AI44" s="298"/>
      <c r="AJ44" s="299"/>
      <c r="AK44" s="299"/>
      <c r="AL44" s="324" t="s">
        <v>42</v>
      </c>
      <c r="AM44" s="325"/>
    </row>
    <row r="45" spans="1:84" s="4" customFormat="1" ht="15.75" customHeight="1">
      <c r="A45" s="127"/>
      <c r="B45" s="403"/>
      <c r="C45" s="404"/>
      <c r="D45" s="404"/>
      <c r="E45" s="404"/>
      <c r="F45" s="404"/>
      <c r="G45" s="404"/>
      <c r="H45" s="404"/>
      <c r="I45" s="404"/>
      <c r="J45" s="405"/>
      <c r="K45" s="25" t="s">
        <v>118</v>
      </c>
      <c r="L45" s="25"/>
      <c r="M45" s="25"/>
      <c r="N45" s="25"/>
      <c r="O45" s="28"/>
      <c r="P45" s="28"/>
      <c r="Q45" s="197"/>
      <c r="R45" s="197"/>
      <c r="S45" s="197"/>
      <c r="T45" s="197"/>
      <c r="U45" s="197"/>
      <c r="V45" s="197"/>
      <c r="W45" s="27"/>
      <c r="X45" s="303">
        <f>IF($H$10="介護予防・生活支援サービス事業の事業者","",6000)</f>
        <v>6000</v>
      </c>
      <c r="Y45" s="303"/>
      <c r="Z45" s="303"/>
      <c r="AA45" s="300" t="s">
        <v>52</v>
      </c>
      <c r="AB45" s="301"/>
      <c r="AC45" s="295" t="s">
        <v>53</v>
      </c>
      <c r="AD45" s="296"/>
      <c r="AE45" s="296"/>
      <c r="AF45" s="296"/>
      <c r="AG45" s="296"/>
      <c r="AH45" s="297"/>
      <c r="AI45" s="298"/>
      <c r="AJ45" s="299"/>
      <c r="AK45" s="299"/>
      <c r="AL45" s="324" t="s">
        <v>42</v>
      </c>
      <c r="AM45" s="325"/>
    </row>
    <row r="46" spans="1:84" s="4" customFormat="1" ht="6" customHeight="1" thickBot="1">
      <c r="A46" s="53"/>
      <c r="B46" s="53"/>
      <c r="C46" s="53"/>
      <c r="D46" s="53"/>
      <c r="E46" s="53"/>
      <c r="F46" s="53"/>
      <c r="G46" s="53"/>
      <c r="H46" s="53"/>
      <c r="I46" s="50"/>
      <c r="J46" s="54"/>
      <c r="K46" s="49"/>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row>
    <row r="47" spans="1:84" s="4" customFormat="1" ht="19.5" customHeight="1" thickBot="1">
      <c r="A47" s="55" t="s">
        <v>67</v>
      </c>
      <c r="B47" s="49"/>
      <c r="C47" s="53"/>
      <c r="D47" s="53"/>
      <c r="E47" s="53"/>
      <c r="F47" s="53"/>
      <c r="G47" s="53"/>
      <c r="H47" s="53"/>
      <c r="I47" s="50"/>
      <c r="J47" s="54"/>
      <c r="K47" s="49"/>
      <c r="L47" s="51"/>
      <c r="M47" s="51"/>
      <c r="N47" s="51"/>
      <c r="O47" s="52"/>
      <c r="P47" s="52"/>
      <c r="Q47" s="52"/>
      <c r="R47" s="52"/>
      <c r="S47" s="52"/>
      <c r="T47" s="81"/>
      <c r="U47" s="81"/>
      <c r="V47" s="81"/>
      <c r="W47" s="81"/>
      <c r="X47" s="264" t="s">
        <v>90</v>
      </c>
      <c r="Y47" s="265"/>
      <c r="Z47" s="265"/>
      <c r="AA47" s="265"/>
      <c r="AB47" s="265"/>
      <c r="AC47" s="266"/>
      <c r="AD47" s="261" t="s">
        <v>156</v>
      </c>
      <c r="AE47" s="262"/>
      <c r="AF47" s="262"/>
      <c r="AG47" s="262"/>
      <c r="AH47" s="263"/>
      <c r="AI47" s="322">
        <f>MIN(X48,ROUNDDOWN(H60/1000,0))</f>
        <v>0</v>
      </c>
      <c r="AJ47" s="323"/>
      <c r="AK47" s="323"/>
      <c r="AL47" s="320" t="s">
        <v>39</v>
      </c>
      <c r="AM47" s="321"/>
    </row>
    <row r="48" spans="1:84" s="4" customFormat="1" ht="13.8" thickBot="1">
      <c r="A48" s="52"/>
      <c r="B48" s="53"/>
      <c r="C48" s="53"/>
      <c r="D48" s="53"/>
      <c r="E48" s="53"/>
      <c r="F48" s="53"/>
      <c r="G48" s="53"/>
      <c r="H48" s="53"/>
      <c r="I48" s="53"/>
      <c r="J48" s="53"/>
      <c r="K48" s="53"/>
      <c r="L48" s="53"/>
      <c r="M48" s="53"/>
      <c r="N48" s="53"/>
      <c r="O48" s="53"/>
      <c r="P48" s="53"/>
      <c r="Q48" s="53"/>
      <c r="R48" s="53"/>
      <c r="S48" s="53"/>
      <c r="T48" s="53"/>
      <c r="U48" s="53"/>
      <c r="V48" s="53"/>
      <c r="W48" s="53"/>
      <c r="X48" s="310" t="str">
        <f>IFERROR(VLOOKUP(H10,個票22!CA5:CE39,5,FALSE),"")</f>
        <v/>
      </c>
      <c r="Y48" s="311"/>
      <c r="Z48" s="311"/>
      <c r="AA48" s="311"/>
      <c r="AB48" s="331" t="s">
        <v>39</v>
      </c>
      <c r="AC48" s="332"/>
      <c r="AD48" s="156"/>
      <c r="AE48" s="157"/>
      <c r="AF48" s="157"/>
      <c r="AG48" s="157"/>
      <c r="AH48" s="158"/>
      <c r="AI48" s="317"/>
      <c r="AJ48" s="317"/>
      <c r="AK48" s="317"/>
      <c r="AL48" s="318"/>
      <c r="AM48" s="319"/>
      <c r="AX48" s="134" t="str">
        <f>IF(X48&gt;=AI49,"○","！（補助上限額を超過しています）")</f>
        <v>○</v>
      </c>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6"/>
    </row>
    <row r="49" spans="1:46" s="4" customFormat="1" ht="13.5" customHeight="1">
      <c r="A49" s="168" t="s">
        <v>92</v>
      </c>
      <c r="B49" s="53"/>
      <c r="C49" s="53"/>
      <c r="D49" s="53"/>
      <c r="E49" s="53"/>
      <c r="F49" s="53"/>
      <c r="G49" s="53"/>
      <c r="H49" s="53"/>
      <c r="I49" s="53"/>
      <c r="J49" s="53"/>
      <c r="K49" s="53"/>
      <c r="L49" s="53"/>
      <c r="M49" s="53"/>
      <c r="N49" s="53"/>
      <c r="O49" s="53"/>
      <c r="P49" s="53"/>
      <c r="Q49" s="53"/>
      <c r="R49" s="53"/>
      <c r="S49" s="53"/>
      <c r="T49" s="53"/>
      <c r="U49" s="53"/>
      <c r="V49" s="53"/>
      <c r="W49" s="53"/>
      <c r="X49" s="312"/>
      <c r="Y49" s="313"/>
      <c r="Z49" s="313"/>
      <c r="AA49" s="313"/>
      <c r="AB49" s="333"/>
      <c r="AC49" s="334"/>
      <c r="AD49" s="159"/>
      <c r="AE49" s="160"/>
      <c r="AF49" s="160"/>
      <c r="AG49" s="160"/>
      <c r="AH49" s="161"/>
      <c r="AI49" s="302">
        <f>SUM(AI47:AK48)</f>
        <v>0</v>
      </c>
      <c r="AJ49" s="302"/>
      <c r="AK49" s="302"/>
      <c r="AL49" s="315"/>
      <c r="AM49" s="316"/>
      <c r="AT49" s="5"/>
    </row>
    <row r="50" spans="1:46" ht="15" customHeight="1">
      <c r="A50" s="281" t="s">
        <v>80</v>
      </c>
      <c r="B50" s="282"/>
      <c r="C50" s="282"/>
      <c r="D50" s="282"/>
      <c r="E50" s="282"/>
      <c r="F50" s="282"/>
      <c r="G50" s="283"/>
      <c r="H50" s="282" t="s">
        <v>158</v>
      </c>
      <c r="I50" s="282"/>
      <c r="J50" s="282"/>
      <c r="K50" s="282"/>
      <c r="L50" s="282"/>
      <c r="M50" s="281" t="s">
        <v>23</v>
      </c>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3"/>
    </row>
    <row r="51" spans="1:46" ht="15" customHeight="1">
      <c r="A51" s="106" t="s">
        <v>81</v>
      </c>
      <c r="B51" s="107"/>
      <c r="C51" s="107"/>
      <c r="D51" s="107"/>
      <c r="E51" s="108"/>
      <c r="F51" s="108"/>
      <c r="G51" s="109"/>
      <c r="H51" s="294"/>
      <c r="I51" s="294"/>
      <c r="J51" s="294"/>
      <c r="K51" s="294"/>
      <c r="L51" s="294"/>
      <c r="M51" s="284"/>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6"/>
    </row>
    <row r="52" spans="1:46" ht="15" customHeight="1">
      <c r="A52" s="64" t="s">
        <v>82</v>
      </c>
      <c r="B52" s="65"/>
      <c r="C52" s="65"/>
      <c r="D52" s="65"/>
      <c r="E52" s="66"/>
      <c r="F52" s="66"/>
      <c r="G52" s="67"/>
      <c r="H52" s="293"/>
      <c r="I52" s="293"/>
      <c r="J52" s="293"/>
      <c r="K52" s="293"/>
      <c r="L52" s="293"/>
      <c r="M52" s="287"/>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9"/>
    </row>
    <row r="53" spans="1:46" ht="15" customHeight="1">
      <c r="A53" s="64" t="s">
        <v>83</v>
      </c>
      <c r="B53" s="65"/>
      <c r="C53" s="65"/>
      <c r="D53" s="65"/>
      <c r="E53" s="66"/>
      <c r="F53" s="66"/>
      <c r="G53" s="67"/>
      <c r="H53" s="293"/>
      <c r="I53" s="293"/>
      <c r="J53" s="293"/>
      <c r="K53" s="293"/>
      <c r="L53" s="293"/>
      <c r="M53" s="287"/>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9"/>
    </row>
    <row r="54" spans="1:46" ht="15" customHeight="1">
      <c r="A54" s="64" t="s">
        <v>84</v>
      </c>
      <c r="B54" s="65"/>
      <c r="C54" s="65"/>
      <c r="D54" s="65"/>
      <c r="E54" s="66"/>
      <c r="F54" s="66"/>
      <c r="G54" s="67"/>
      <c r="H54" s="293"/>
      <c r="I54" s="293"/>
      <c r="J54" s="293"/>
      <c r="K54" s="293"/>
      <c r="L54" s="293"/>
      <c r="M54" s="287"/>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9"/>
    </row>
    <row r="55" spans="1:46" ht="15" customHeight="1">
      <c r="A55" s="64" t="s">
        <v>85</v>
      </c>
      <c r="B55" s="65"/>
      <c r="C55" s="65"/>
      <c r="D55" s="65"/>
      <c r="E55" s="66"/>
      <c r="F55" s="66"/>
      <c r="G55" s="67"/>
      <c r="H55" s="293"/>
      <c r="I55" s="293"/>
      <c r="J55" s="293"/>
      <c r="K55" s="293"/>
      <c r="L55" s="293"/>
      <c r="M55" s="287"/>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9"/>
    </row>
    <row r="56" spans="1:46" ht="15" customHeight="1">
      <c r="A56" s="64" t="s">
        <v>86</v>
      </c>
      <c r="B56" s="65"/>
      <c r="C56" s="65"/>
      <c r="D56" s="65"/>
      <c r="E56" s="66"/>
      <c r="F56" s="66"/>
      <c r="G56" s="67"/>
      <c r="H56" s="293"/>
      <c r="I56" s="293"/>
      <c r="J56" s="293"/>
      <c r="K56" s="293"/>
      <c r="L56" s="293"/>
      <c r="M56" s="287"/>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9"/>
    </row>
    <row r="57" spans="1:46" ht="15" customHeight="1">
      <c r="A57" s="64" t="s">
        <v>87</v>
      </c>
      <c r="B57" s="65"/>
      <c r="C57" s="65"/>
      <c r="D57" s="65"/>
      <c r="E57" s="66"/>
      <c r="F57" s="66"/>
      <c r="G57" s="67"/>
      <c r="H57" s="293"/>
      <c r="I57" s="293"/>
      <c r="J57" s="293"/>
      <c r="K57" s="293"/>
      <c r="L57" s="293"/>
      <c r="M57" s="287"/>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9"/>
    </row>
    <row r="58" spans="1:46" ht="15" customHeight="1">
      <c r="A58" s="64" t="s">
        <v>88</v>
      </c>
      <c r="B58" s="68"/>
      <c r="C58" s="68"/>
      <c r="D58" s="68"/>
      <c r="E58" s="68"/>
      <c r="F58" s="68"/>
      <c r="G58" s="69"/>
      <c r="H58" s="293"/>
      <c r="I58" s="293"/>
      <c r="J58" s="293"/>
      <c r="K58" s="293"/>
      <c r="L58" s="293"/>
      <c r="M58" s="287"/>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9"/>
    </row>
    <row r="59" spans="1:46" ht="15" customHeight="1">
      <c r="A59" s="70" t="s">
        <v>89</v>
      </c>
      <c r="B59" s="71"/>
      <c r="C59" s="71"/>
      <c r="D59" s="71"/>
      <c r="E59" s="72"/>
      <c r="F59" s="72"/>
      <c r="G59" s="73"/>
      <c r="H59" s="280"/>
      <c r="I59" s="280"/>
      <c r="J59" s="280"/>
      <c r="K59" s="280"/>
      <c r="L59" s="280"/>
      <c r="M59" s="290"/>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291"/>
      <c r="AL59" s="291"/>
      <c r="AM59" s="292"/>
    </row>
    <row r="60" spans="1:46" ht="15" customHeight="1">
      <c r="A60" s="74" t="s">
        <v>46</v>
      </c>
      <c r="B60" s="82"/>
      <c r="C60" s="82"/>
      <c r="D60" s="82"/>
      <c r="E60" s="75"/>
      <c r="F60" s="75"/>
      <c r="G60" s="76"/>
      <c r="H60" s="275">
        <f>SUM(H51:L59)</f>
        <v>0</v>
      </c>
      <c r="I60" s="275"/>
      <c r="J60" s="275"/>
      <c r="K60" s="275"/>
      <c r="L60" s="276"/>
      <c r="M60" s="277"/>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9"/>
    </row>
    <row r="61" spans="1:46" ht="4.5" customHeight="1">
      <c r="A61" s="77"/>
      <c r="B61" s="77"/>
      <c r="C61" s="77"/>
      <c r="D61" s="77"/>
      <c r="E61" s="83"/>
      <c r="F61" s="83"/>
      <c r="G61" s="83"/>
      <c r="H61" s="83"/>
      <c r="I61" s="83"/>
      <c r="J61" s="85"/>
      <c r="K61" s="85"/>
      <c r="L61" s="85"/>
      <c r="M61" s="85"/>
      <c r="N61" s="85"/>
      <c r="O61" s="83"/>
      <c r="P61" s="83"/>
      <c r="Q61" s="83"/>
      <c r="R61" s="83"/>
      <c r="S61" s="83"/>
      <c r="T61" s="83"/>
      <c r="U61" s="83"/>
      <c r="V61" s="83"/>
      <c r="W61" s="83"/>
      <c r="X61" s="83"/>
      <c r="Y61" s="86"/>
      <c r="Z61" s="86"/>
      <c r="AA61" s="86"/>
      <c r="AB61" s="86"/>
      <c r="AC61" s="86"/>
      <c r="AD61" s="86"/>
      <c r="AE61" s="83"/>
      <c r="AF61" s="83"/>
      <c r="AG61" s="83"/>
      <c r="AH61" s="83"/>
      <c r="AI61" s="83"/>
      <c r="AJ61" s="83"/>
      <c r="AK61" s="83"/>
      <c r="AL61" s="83"/>
      <c r="AM61" s="83"/>
    </row>
    <row r="62" spans="1:46">
      <c r="A62" s="36" t="s">
        <v>159</v>
      </c>
      <c r="B62" s="84"/>
      <c r="C62" s="84"/>
      <c r="D62" s="84"/>
      <c r="E62" s="84"/>
      <c r="F62" s="84"/>
      <c r="G62" s="84"/>
      <c r="H62" s="84"/>
      <c r="I62" s="84"/>
      <c r="J62" s="84"/>
      <c r="K62" s="84"/>
      <c r="L62" s="84"/>
      <c r="M62" s="84"/>
      <c r="N62" s="84"/>
      <c r="O62" s="84"/>
      <c r="P62" s="84"/>
      <c r="Q62" s="84"/>
      <c r="R62" s="84"/>
      <c r="S62" s="84"/>
      <c r="T62" s="84"/>
      <c r="U62" s="84"/>
      <c r="V62" s="84"/>
      <c r="W62" s="84"/>
      <c r="X62" s="84"/>
      <c r="Y62" s="61"/>
      <c r="Z62" s="61"/>
      <c r="AA62" s="61"/>
      <c r="AB62" s="61"/>
      <c r="AC62" s="61"/>
      <c r="AD62" s="61"/>
      <c r="AE62" s="84"/>
      <c r="AF62" s="84"/>
      <c r="AG62" s="84"/>
      <c r="AH62" s="84"/>
      <c r="AI62" s="84"/>
      <c r="AJ62" s="84"/>
      <c r="AK62" s="84"/>
      <c r="AL62" s="84"/>
      <c r="AM62" s="84"/>
    </row>
  </sheetData>
  <sheetProtection algorithmName="SHA-512" hashValue="R5WZybyYeafOrtyT8ZmjT773fu3ay3wlGqN9cUC+AhCPLMl4MuO8u8zC5h58vtQ29AYJ4ZAPsyzFczJWCqle8Q==" saltValue="F45SUfJ1DFAdjaYCAlrZig==" spinCount="100000" sheet="1" formatCells="0" formatColumns="0" formatRows="0" insertColumns="0" insertRows="0" autoFilter="0"/>
  <mergeCells count="145">
    <mergeCell ref="A3:AM3"/>
    <mergeCell ref="A5:AM5"/>
    <mergeCell ref="A7:G7"/>
    <mergeCell ref="H7:N7"/>
    <mergeCell ref="O7:S7"/>
    <mergeCell ref="T7:AM7"/>
    <mergeCell ref="AH8:AM8"/>
    <mergeCell ref="D9:G9"/>
    <mergeCell ref="H9:K9"/>
    <mergeCell ref="L9:Y9"/>
    <mergeCell ref="AC9:AG9"/>
    <mergeCell ref="AH9:AM9"/>
    <mergeCell ref="A8:C9"/>
    <mergeCell ref="D8:G8"/>
    <mergeCell ref="H8:K8"/>
    <mergeCell ref="L8:Y8"/>
    <mergeCell ref="Z8:AB9"/>
    <mergeCell ref="AC8:AG8"/>
    <mergeCell ref="AE10:AF10"/>
    <mergeCell ref="AG10:AI10"/>
    <mergeCell ref="AJ10:AK10"/>
    <mergeCell ref="AL10:AM10"/>
    <mergeCell ref="AP10:AU10"/>
    <mergeCell ref="A11:H12"/>
    <mergeCell ref="A10:G10"/>
    <mergeCell ref="H10:Q10"/>
    <mergeCell ref="R10:W10"/>
    <mergeCell ref="X10:Y10"/>
    <mergeCell ref="Z10:AB10"/>
    <mergeCell ref="AC10:AD10"/>
    <mergeCell ref="AE21:AH21"/>
    <mergeCell ref="AI21:AK21"/>
    <mergeCell ref="AL21:AM21"/>
    <mergeCell ref="H22:L22"/>
    <mergeCell ref="M22:O22"/>
    <mergeCell ref="Q22:U22"/>
    <mergeCell ref="V22:X22"/>
    <mergeCell ref="AE22:AG22"/>
    <mergeCell ref="A14:AM14"/>
    <mergeCell ref="X16:Z16"/>
    <mergeCell ref="AA16:AM16"/>
    <mergeCell ref="X17:Z17"/>
    <mergeCell ref="AA17:AM17"/>
    <mergeCell ref="A19:AM19"/>
    <mergeCell ref="A27:G27"/>
    <mergeCell ref="H27:L27"/>
    <mergeCell ref="M27:AM27"/>
    <mergeCell ref="H28:L28"/>
    <mergeCell ref="M28:AM28"/>
    <mergeCell ref="H29:L29"/>
    <mergeCell ref="M29:AM29"/>
    <mergeCell ref="X24:AC24"/>
    <mergeCell ref="AD24:AH24"/>
    <mergeCell ref="AI24:AK24"/>
    <mergeCell ref="AL24:AM24"/>
    <mergeCell ref="X25:AA26"/>
    <mergeCell ref="AB25:AC26"/>
    <mergeCell ref="AI25:AK25"/>
    <mergeCell ref="AL25:AM25"/>
    <mergeCell ref="AI26:AK26"/>
    <mergeCell ref="AL26:AM26"/>
    <mergeCell ref="H33:L33"/>
    <mergeCell ref="M33:AM33"/>
    <mergeCell ref="H34:L34"/>
    <mergeCell ref="M34:AM34"/>
    <mergeCell ref="H35:L35"/>
    <mergeCell ref="M35:AM35"/>
    <mergeCell ref="H30:L30"/>
    <mergeCell ref="M30:AM30"/>
    <mergeCell ref="H31:L31"/>
    <mergeCell ref="M31:AM31"/>
    <mergeCell ref="H32:L32"/>
    <mergeCell ref="M32:AM32"/>
    <mergeCell ref="AA41:AB41"/>
    <mergeCell ref="AC41:AH41"/>
    <mergeCell ref="AI41:AK41"/>
    <mergeCell ref="H36:L36"/>
    <mergeCell ref="M36:AM36"/>
    <mergeCell ref="H37:L37"/>
    <mergeCell ref="M37:AM37"/>
    <mergeCell ref="AE39:AH39"/>
    <mergeCell ref="AI39:AK39"/>
    <mergeCell ref="AL39:AM39"/>
    <mergeCell ref="AI43:AK43"/>
    <mergeCell ref="AL43:AM43"/>
    <mergeCell ref="X44:Z44"/>
    <mergeCell ref="AA44:AB44"/>
    <mergeCell ref="AC44:AH44"/>
    <mergeCell ref="AI44:AK44"/>
    <mergeCell ref="AL44:AM44"/>
    <mergeCell ref="AL41:AM41"/>
    <mergeCell ref="B42:J45"/>
    <mergeCell ref="X42:Z42"/>
    <mergeCell ref="AA42:AB42"/>
    <mergeCell ref="AC42:AH42"/>
    <mergeCell ref="AI42:AK42"/>
    <mergeCell ref="AL42:AM42"/>
    <mergeCell ref="X43:Z43"/>
    <mergeCell ref="AA43:AB43"/>
    <mergeCell ref="AC43:AH43"/>
    <mergeCell ref="A40:J41"/>
    <mergeCell ref="X40:Z40"/>
    <mergeCell ref="AA40:AB40"/>
    <mergeCell ref="AC40:AH40"/>
    <mergeCell ref="AI40:AK40"/>
    <mergeCell ref="AL40:AM40"/>
    <mergeCell ref="X41:Z41"/>
    <mergeCell ref="X48:AA49"/>
    <mergeCell ref="AB48:AC49"/>
    <mergeCell ref="AI48:AK48"/>
    <mergeCell ref="AL48:AM48"/>
    <mergeCell ref="AI49:AK49"/>
    <mergeCell ref="AL49:AM49"/>
    <mergeCell ref="X45:Z45"/>
    <mergeCell ref="AA45:AB45"/>
    <mergeCell ref="AC45:AH45"/>
    <mergeCell ref="AI45:AK45"/>
    <mergeCell ref="AL45:AM45"/>
    <mergeCell ref="X47:AC47"/>
    <mergeCell ref="AD47:AH47"/>
    <mergeCell ref="AI47:AK47"/>
    <mergeCell ref="AL47:AM47"/>
    <mergeCell ref="H53:L53"/>
    <mergeCell ref="M53:AM53"/>
    <mergeCell ref="H54:L54"/>
    <mergeCell ref="M54:AM54"/>
    <mergeCell ref="H55:L55"/>
    <mergeCell ref="M55:AM55"/>
    <mergeCell ref="A50:G50"/>
    <mergeCell ref="H50:L50"/>
    <mergeCell ref="M50:AM50"/>
    <mergeCell ref="H51:L51"/>
    <mergeCell ref="M51:AM51"/>
    <mergeCell ref="H52:L52"/>
    <mergeCell ref="M52:AM52"/>
    <mergeCell ref="H59:L59"/>
    <mergeCell ref="M59:AM59"/>
    <mergeCell ref="H60:L60"/>
    <mergeCell ref="M60:AM60"/>
    <mergeCell ref="H56:L56"/>
    <mergeCell ref="M56:AM56"/>
    <mergeCell ref="H57:L57"/>
    <mergeCell ref="M57:AM57"/>
    <mergeCell ref="H58:L58"/>
    <mergeCell ref="M58:AM58"/>
  </mergeCells>
  <phoneticPr fontId="4"/>
  <dataValidations count="3">
    <dataValidation type="list" allowBlank="1" showInputMessage="1" showErrorMessage="1" sqref="H10">
      <formula1>$CA$5:$CA$40</formula1>
    </dataValidation>
    <dataValidation type="list" allowBlank="1" showInputMessage="1" showErrorMessage="1" sqref="X16:Z17">
      <formula1>"○"</formula1>
    </dataValidation>
    <dataValidation imeMode="halfAlpha" allowBlank="1" showInputMessage="1" showErrorMessage="1" sqref="S24:V26 J24:N26 H7:N7 D9:G9 AC9:AG9 X10:Y1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0593" r:id="rId4" name="Check Box 1">
              <controlPr defaultSize="0" autoFill="0" autoLine="0" autoPict="0">
                <anchor moveWithCells="1">
                  <from>
                    <xdr:col>7</xdr:col>
                    <xdr:colOff>175260</xdr:colOff>
                    <xdr:row>9</xdr:row>
                    <xdr:rowOff>251460</xdr:rowOff>
                  </from>
                  <to>
                    <xdr:col>9</xdr:col>
                    <xdr:colOff>22860</xdr:colOff>
                    <xdr:row>11</xdr:row>
                    <xdr:rowOff>22860</xdr:rowOff>
                  </to>
                </anchor>
              </controlPr>
            </control>
          </mc:Choice>
        </mc:AlternateContent>
        <mc:AlternateContent xmlns:mc="http://schemas.openxmlformats.org/markup-compatibility/2006">
          <mc:Choice Requires="x14">
            <control shapeId="110594" r:id="rId5" name="Check Box 2">
              <controlPr defaultSize="0" autoFill="0" autoLine="0" autoPict="0">
                <anchor moveWithCells="1">
                  <from>
                    <xdr:col>23</xdr:col>
                    <xdr:colOff>121920</xdr:colOff>
                    <xdr:row>9</xdr:row>
                    <xdr:rowOff>251460</xdr:rowOff>
                  </from>
                  <to>
                    <xdr:col>25</xdr:col>
                    <xdr:colOff>7620</xdr:colOff>
                    <xdr:row>11</xdr:row>
                    <xdr:rowOff>22860</xdr:rowOff>
                  </to>
                </anchor>
              </controlPr>
            </control>
          </mc:Choice>
        </mc:AlternateContent>
        <mc:AlternateContent xmlns:mc="http://schemas.openxmlformats.org/markup-compatibility/2006">
          <mc:Choice Requires="x14">
            <control shapeId="110595" r:id="rId6" name="Check Box 3">
              <controlPr defaultSize="0" autoFill="0" autoLine="0" autoPict="0">
                <anchor moveWithCells="1">
                  <from>
                    <xdr:col>7</xdr:col>
                    <xdr:colOff>175260</xdr:colOff>
                    <xdr:row>10</xdr:row>
                    <xdr:rowOff>220980</xdr:rowOff>
                  </from>
                  <to>
                    <xdr:col>9</xdr:col>
                    <xdr:colOff>22860</xdr:colOff>
                    <xdr:row>12</xdr:row>
                    <xdr:rowOff>22860</xdr:rowOff>
                  </to>
                </anchor>
              </controlPr>
            </control>
          </mc:Choice>
        </mc:AlternateContent>
        <mc:AlternateContent xmlns:mc="http://schemas.openxmlformats.org/markup-compatibility/2006">
          <mc:Choice Requires="x14">
            <control shapeId="110596" r:id="rId7" name="Check Box 4">
              <controlPr defaultSize="0" autoFill="0" autoLine="0" autoPict="0">
                <anchor moveWithCells="1">
                  <from>
                    <xdr:col>23</xdr:col>
                    <xdr:colOff>121920</xdr:colOff>
                    <xdr:row>10</xdr:row>
                    <xdr:rowOff>220980</xdr:rowOff>
                  </from>
                  <to>
                    <xdr:col>25</xdr:col>
                    <xdr:colOff>7620</xdr:colOff>
                    <xdr:row>12</xdr:row>
                    <xdr:rowOff>7620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62"/>
  <sheetViews>
    <sheetView showGridLines="0" showZeros="0" view="pageBreakPreview" zoomScale="130" zoomScaleNormal="160" zoomScaleSheetLayoutView="130" workbookViewId="0">
      <selection activeCell="CG35" sqref="CG35"/>
    </sheetView>
  </sheetViews>
  <sheetFormatPr defaultColWidth="2.21875" defaultRowHeight="13.2"/>
  <cols>
    <col min="1" max="1" width="2.21875" style="3" customWidth="1"/>
    <col min="2" max="7" width="2.21875" style="3"/>
    <col min="8" max="19" width="2.44140625" style="3" bestFit="1" customWidth="1"/>
    <col min="20" max="40" width="2.21875" style="3"/>
    <col min="41" max="47" width="2.21875" style="3" hidden="1" customWidth="1"/>
    <col min="48" max="49" width="2.21875" style="3"/>
    <col min="50" max="72" width="0" style="3" hidden="1" customWidth="1"/>
    <col min="73" max="78" width="2.21875" style="3"/>
    <col min="79" max="79" width="49.109375" style="3" hidden="1" customWidth="1"/>
    <col min="80" max="84" width="8.109375" style="3" hidden="1" customWidth="1"/>
    <col min="85" max="87" width="8.109375" style="3" customWidth="1"/>
    <col min="88" max="16384" width="2.21875" style="3"/>
  </cols>
  <sheetData>
    <row r="1" spans="1:84">
      <c r="A1" s="3" t="s">
        <v>160</v>
      </c>
    </row>
    <row r="2" spans="1:84" ht="3" customHeight="1"/>
    <row r="3" spans="1:84">
      <c r="A3" s="365" t="s">
        <v>141</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7"/>
      <c r="CA3" s="14"/>
      <c r="CB3" s="15" t="s">
        <v>60</v>
      </c>
      <c r="CC3" s="14"/>
      <c r="CD3" s="14"/>
      <c r="CE3" s="15" t="s">
        <v>63</v>
      </c>
      <c r="CF3" s="14"/>
    </row>
    <row r="4" spans="1:84" ht="4.5"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CA4" s="14"/>
      <c r="CB4" s="15" t="s">
        <v>62</v>
      </c>
      <c r="CC4" s="15"/>
      <c r="CD4" s="15" t="s">
        <v>70</v>
      </c>
      <c r="CE4" s="15" t="s">
        <v>62</v>
      </c>
      <c r="CF4" s="14"/>
    </row>
    <row r="5" spans="1:84">
      <c r="A5" s="356" t="s">
        <v>71</v>
      </c>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8"/>
      <c r="CA5" t="s">
        <v>25</v>
      </c>
      <c r="CB5" s="6">
        <v>892</v>
      </c>
      <c r="CC5" t="s">
        <v>58</v>
      </c>
      <c r="CD5"/>
      <c r="CE5" s="6">
        <v>200</v>
      </c>
      <c r="CF5" t="s">
        <v>58</v>
      </c>
    </row>
    <row r="6" spans="1:84" ht="4.5" customHeight="1">
      <c r="A6" s="199"/>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CA6" t="s">
        <v>26</v>
      </c>
      <c r="CB6" s="6">
        <v>1137</v>
      </c>
      <c r="CC6" t="s">
        <v>58</v>
      </c>
      <c r="CD6"/>
      <c r="CE6" s="6">
        <v>200</v>
      </c>
      <c r="CF6" t="s">
        <v>58</v>
      </c>
    </row>
    <row r="7" spans="1:84" ht="17.25" customHeight="1">
      <c r="A7" s="281" t="s">
        <v>41</v>
      </c>
      <c r="B7" s="282"/>
      <c r="C7" s="282"/>
      <c r="D7" s="282"/>
      <c r="E7" s="282"/>
      <c r="F7" s="282"/>
      <c r="G7" s="283"/>
      <c r="H7" s="375"/>
      <c r="I7" s="376"/>
      <c r="J7" s="376"/>
      <c r="K7" s="376"/>
      <c r="L7" s="376"/>
      <c r="M7" s="376"/>
      <c r="N7" s="377"/>
      <c r="O7" s="281" t="s">
        <v>72</v>
      </c>
      <c r="P7" s="282"/>
      <c r="Q7" s="282"/>
      <c r="R7" s="282"/>
      <c r="S7" s="283"/>
      <c r="T7" s="378"/>
      <c r="U7" s="345"/>
      <c r="V7" s="345"/>
      <c r="W7" s="345"/>
      <c r="X7" s="345"/>
      <c r="Y7" s="345"/>
      <c r="Z7" s="345"/>
      <c r="AA7" s="345"/>
      <c r="AB7" s="345"/>
      <c r="AC7" s="345"/>
      <c r="AD7" s="345"/>
      <c r="AE7" s="345"/>
      <c r="AF7" s="345"/>
      <c r="AG7" s="345"/>
      <c r="AH7" s="345"/>
      <c r="AI7" s="345"/>
      <c r="AJ7" s="345"/>
      <c r="AK7" s="345"/>
      <c r="AL7" s="345"/>
      <c r="AM7" s="379"/>
      <c r="CA7" t="s">
        <v>27</v>
      </c>
      <c r="CB7" s="6">
        <v>1480</v>
      </c>
      <c r="CC7" t="s">
        <v>58</v>
      </c>
      <c r="CD7"/>
      <c r="CE7" s="6">
        <v>200</v>
      </c>
      <c r="CF7" t="s">
        <v>58</v>
      </c>
    </row>
    <row r="8" spans="1:84">
      <c r="A8" s="368" t="s">
        <v>73</v>
      </c>
      <c r="B8" s="369"/>
      <c r="C8" s="370"/>
      <c r="D8" s="281" t="s">
        <v>120</v>
      </c>
      <c r="E8" s="282"/>
      <c r="F8" s="282"/>
      <c r="G8" s="283"/>
      <c r="H8" s="281" t="s">
        <v>74</v>
      </c>
      <c r="I8" s="282"/>
      <c r="J8" s="282"/>
      <c r="K8" s="283"/>
      <c r="L8" s="281" t="s">
        <v>75</v>
      </c>
      <c r="M8" s="282"/>
      <c r="N8" s="282"/>
      <c r="O8" s="282"/>
      <c r="P8" s="282"/>
      <c r="Q8" s="282"/>
      <c r="R8" s="282"/>
      <c r="S8" s="282"/>
      <c r="T8" s="282"/>
      <c r="U8" s="282"/>
      <c r="V8" s="282"/>
      <c r="W8" s="282"/>
      <c r="X8" s="282"/>
      <c r="Y8" s="283"/>
      <c r="Z8" s="368" t="s">
        <v>76</v>
      </c>
      <c r="AA8" s="369"/>
      <c r="AB8" s="370"/>
      <c r="AC8" s="281" t="s">
        <v>3</v>
      </c>
      <c r="AD8" s="282"/>
      <c r="AE8" s="282"/>
      <c r="AF8" s="282"/>
      <c r="AG8" s="282"/>
      <c r="AH8" s="383" t="s">
        <v>78</v>
      </c>
      <c r="AI8" s="350"/>
      <c r="AJ8" s="350"/>
      <c r="AK8" s="350"/>
      <c r="AL8" s="350"/>
      <c r="AM8" s="351"/>
      <c r="AV8" s="4"/>
      <c r="CA8" s="2" t="s">
        <v>40</v>
      </c>
      <c r="CB8" s="6">
        <v>384</v>
      </c>
      <c r="CC8" t="s">
        <v>58</v>
      </c>
      <c r="CD8"/>
      <c r="CE8" s="6">
        <v>200</v>
      </c>
      <c r="CF8" t="s">
        <v>58</v>
      </c>
    </row>
    <row r="9" spans="1:84" ht="17.25" customHeight="1">
      <c r="A9" s="371"/>
      <c r="B9" s="372"/>
      <c r="C9" s="373"/>
      <c r="D9" s="380"/>
      <c r="E9" s="381"/>
      <c r="F9" s="381"/>
      <c r="G9" s="382"/>
      <c r="H9" s="374" t="s">
        <v>142</v>
      </c>
      <c r="I9" s="269"/>
      <c r="J9" s="269"/>
      <c r="K9" s="270"/>
      <c r="L9" s="298"/>
      <c r="M9" s="299"/>
      <c r="N9" s="299"/>
      <c r="O9" s="299"/>
      <c r="P9" s="299"/>
      <c r="Q9" s="299"/>
      <c r="R9" s="299"/>
      <c r="S9" s="299"/>
      <c r="T9" s="299"/>
      <c r="U9" s="299"/>
      <c r="V9" s="299"/>
      <c r="W9" s="299"/>
      <c r="X9" s="299"/>
      <c r="Y9" s="339"/>
      <c r="Z9" s="371"/>
      <c r="AA9" s="372"/>
      <c r="AB9" s="373"/>
      <c r="AC9" s="298"/>
      <c r="AD9" s="299"/>
      <c r="AE9" s="299"/>
      <c r="AF9" s="299"/>
      <c r="AG9" s="339"/>
      <c r="AH9" s="384"/>
      <c r="AI9" s="385"/>
      <c r="AJ9" s="385"/>
      <c r="AK9" s="385"/>
      <c r="AL9" s="385"/>
      <c r="AM9" s="386"/>
      <c r="CA9" t="s">
        <v>4</v>
      </c>
      <c r="CB9" s="6">
        <v>375</v>
      </c>
      <c r="CC9" t="s">
        <v>58</v>
      </c>
      <c r="CD9"/>
      <c r="CE9" s="6">
        <v>200</v>
      </c>
      <c r="CF9" t="s">
        <v>58</v>
      </c>
    </row>
    <row r="10" spans="1:84" s="4" customFormat="1" ht="20.25" customHeight="1">
      <c r="A10" s="335" t="s">
        <v>121</v>
      </c>
      <c r="B10" s="336"/>
      <c r="C10" s="336"/>
      <c r="D10" s="336"/>
      <c r="E10" s="336"/>
      <c r="F10" s="336"/>
      <c r="G10" s="336"/>
      <c r="H10" s="362"/>
      <c r="I10" s="363"/>
      <c r="J10" s="363"/>
      <c r="K10" s="363"/>
      <c r="L10" s="363"/>
      <c r="M10" s="363"/>
      <c r="N10" s="363"/>
      <c r="O10" s="363"/>
      <c r="P10" s="363"/>
      <c r="Q10" s="364"/>
      <c r="R10" s="359" t="s">
        <v>122</v>
      </c>
      <c r="S10" s="360"/>
      <c r="T10" s="360"/>
      <c r="U10" s="360"/>
      <c r="V10" s="360"/>
      <c r="W10" s="361"/>
      <c r="X10" s="337"/>
      <c r="Y10" s="338"/>
      <c r="Z10" s="349" t="s">
        <v>57</v>
      </c>
      <c r="AA10" s="350"/>
      <c r="AB10" s="351"/>
      <c r="AC10" s="345"/>
      <c r="AD10" s="345"/>
      <c r="AE10" s="324" t="s">
        <v>42</v>
      </c>
      <c r="AF10" s="325"/>
      <c r="AG10" s="346" t="s">
        <v>91</v>
      </c>
      <c r="AH10" s="347"/>
      <c r="AI10" s="348"/>
      <c r="AJ10" s="345"/>
      <c r="AK10" s="345"/>
      <c r="AL10" s="324" t="s">
        <v>42</v>
      </c>
      <c r="AM10" s="325"/>
      <c r="AP10" s="340"/>
      <c r="AQ10" s="340"/>
      <c r="AR10" s="340"/>
      <c r="AS10" s="340"/>
      <c r="AT10" s="340"/>
      <c r="AU10" s="340"/>
      <c r="CA10" t="s">
        <v>28</v>
      </c>
      <c r="CB10" s="6">
        <v>939</v>
      </c>
      <c r="CC10" t="s">
        <v>58</v>
      </c>
      <c r="CD10"/>
      <c r="CE10" s="6">
        <v>200</v>
      </c>
      <c r="CF10" t="s">
        <v>58</v>
      </c>
    </row>
    <row r="11" spans="1:84" s="4" customFormat="1" ht="18" customHeight="1">
      <c r="A11" s="352" t="s">
        <v>22</v>
      </c>
      <c r="B11" s="305"/>
      <c r="C11" s="305"/>
      <c r="D11" s="305"/>
      <c r="E11" s="305"/>
      <c r="F11" s="305"/>
      <c r="G11" s="305"/>
      <c r="H11" s="306"/>
      <c r="I11" s="9"/>
      <c r="J11" s="39" t="s">
        <v>50</v>
      </c>
      <c r="K11" s="40"/>
      <c r="L11" s="41"/>
      <c r="M11" s="41"/>
      <c r="N11" s="41"/>
      <c r="O11" s="41"/>
      <c r="P11" s="41"/>
      <c r="Q11" s="41"/>
      <c r="R11" s="41"/>
      <c r="S11" s="41"/>
      <c r="T11" s="41"/>
      <c r="U11" s="41"/>
      <c r="V11" s="41"/>
      <c r="W11" s="41"/>
      <c r="X11" s="41"/>
      <c r="Y11" s="9"/>
      <c r="Z11" s="39" t="s">
        <v>65</v>
      </c>
      <c r="AA11" s="40"/>
      <c r="AB11" s="41"/>
      <c r="AC11" s="41"/>
      <c r="AD11" s="41"/>
      <c r="AE11" s="41"/>
      <c r="AF11" s="41"/>
      <c r="AG11" s="41"/>
      <c r="AH11" s="41"/>
      <c r="AI11" s="41"/>
      <c r="AJ11" s="41"/>
      <c r="AK11" s="41"/>
      <c r="AL11" s="41"/>
      <c r="AM11" s="45"/>
      <c r="CA11" t="s">
        <v>29</v>
      </c>
      <c r="CB11" s="6">
        <v>1181</v>
      </c>
      <c r="CC11" t="s">
        <v>58</v>
      </c>
      <c r="CD11"/>
      <c r="CE11" s="6">
        <v>200</v>
      </c>
      <c r="CF11" t="s">
        <v>58</v>
      </c>
    </row>
    <row r="12" spans="1:84" s="4" customFormat="1" ht="18" customHeight="1">
      <c r="A12" s="353"/>
      <c r="B12" s="308"/>
      <c r="C12" s="308"/>
      <c r="D12" s="308"/>
      <c r="E12" s="308"/>
      <c r="F12" s="308"/>
      <c r="G12" s="308"/>
      <c r="H12" s="309"/>
      <c r="I12" s="13"/>
      <c r="J12" s="42" t="s">
        <v>69</v>
      </c>
      <c r="K12" s="43"/>
      <c r="L12" s="44"/>
      <c r="M12" s="44"/>
      <c r="N12" s="44"/>
      <c r="O12" s="44"/>
      <c r="P12" s="44"/>
      <c r="Q12" s="44"/>
      <c r="R12" s="44"/>
      <c r="S12" s="44"/>
      <c r="T12" s="44"/>
      <c r="U12" s="43"/>
      <c r="V12" s="44"/>
      <c r="W12" s="44"/>
      <c r="X12" s="44"/>
      <c r="Y12" s="8"/>
      <c r="Z12" s="46" t="s">
        <v>68</v>
      </c>
      <c r="AA12" s="43"/>
      <c r="AB12" s="44"/>
      <c r="AC12" s="44"/>
      <c r="AD12" s="44"/>
      <c r="AE12" s="44"/>
      <c r="AF12" s="44"/>
      <c r="AG12" s="44"/>
      <c r="AH12" s="44"/>
      <c r="AI12" s="44"/>
      <c r="AJ12" s="44"/>
      <c r="AK12" s="44"/>
      <c r="AL12" s="44"/>
      <c r="AM12" s="47"/>
      <c r="CA12" t="s">
        <v>30</v>
      </c>
      <c r="CB12" s="6">
        <v>1885</v>
      </c>
      <c r="CC12" t="s">
        <v>58</v>
      </c>
      <c r="CD12"/>
      <c r="CE12" s="6">
        <v>200</v>
      </c>
      <c r="CF12" t="s">
        <v>58</v>
      </c>
    </row>
    <row r="13" spans="1:84" s="4" customFormat="1" ht="6" customHeight="1">
      <c r="A13" s="151"/>
      <c r="B13" s="151"/>
      <c r="C13" s="151"/>
      <c r="D13" s="151"/>
      <c r="E13" s="151"/>
      <c r="F13" s="151"/>
      <c r="G13" s="151"/>
      <c r="H13" s="151"/>
      <c r="I13" s="40"/>
      <c r="J13" s="39"/>
      <c r="K13" s="40"/>
      <c r="L13" s="41"/>
      <c r="M13" s="41"/>
      <c r="N13" s="41"/>
      <c r="O13" s="41"/>
      <c r="P13" s="41"/>
      <c r="Q13" s="41"/>
      <c r="R13" s="41"/>
      <c r="S13" s="41"/>
      <c r="T13" s="41"/>
      <c r="U13" s="40"/>
      <c r="V13" s="41"/>
      <c r="W13" s="41"/>
      <c r="X13" s="41"/>
      <c r="Y13" s="39"/>
      <c r="Z13" s="152"/>
      <c r="AA13" s="40"/>
      <c r="AB13" s="41"/>
      <c r="AC13" s="41"/>
      <c r="AD13" s="41"/>
      <c r="AE13" s="41"/>
      <c r="AF13" s="41"/>
      <c r="AG13" s="41"/>
      <c r="AH13" s="41"/>
      <c r="AI13" s="41"/>
      <c r="AJ13" s="41"/>
      <c r="AK13" s="41"/>
      <c r="AL13" s="41"/>
      <c r="AM13" s="41"/>
      <c r="CA13" t="s">
        <v>24</v>
      </c>
      <c r="CB13" s="6">
        <f>CD13*個票23!$AC$10</f>
        <v>0</v>
      </c>
      <c r="CC13" t="s">
        <v>59</v>
      </c>
      <c r="CD13">
        <v>44</v>
      </c>
      <c r="CE13" s="6">
        <v>200</v>
      </c>
      <c r="CF13" t="s">
        <v>58</v>
      </c>
    </row>
    <row r="14" spans="1:84" s="4" customFormat="1" hidden="1">
      <c r="A14" s="314"/>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4"/>
      <c r="CA14" t="s">
        <v>21</v>
      </c>
      <c r="CB14" s="6">
        <f>CD14*個票23!$AC$10</f>
        <v>0</v>
      </c>
      <c r="CC14" t="s">
        <v>59</v>
      </c>
      <c r="CD14">
        <v>44</v>
      </c>
      <c r="CE14" s="6">
        <v>200</v>
      </c>
      <c r="CF14" t="s">
        <v>58</v>
      </c>
    </row>
    <row r="15" spans="1:84" s="4" customFormat="1" ht="3" hidden="1" customHeight="1">
      <c r="A15" s="53"/>
      <c r="B15" s="53"/>
      <c r="C15" s="53"/>
      <c r="D15" s="53"/>
      <c r="E15" s="53"/>
      <c r="F15" s="53"/>
      <c r="G15" s="53"/>
      <c r="H15" s="53"/>
      <c r="I15" s="50"/>
      <c r="J15" s="54"/>
      <c r="K15" s="49"/>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CA15" t="s">
        <v>5</v>
      </c>
      <c r="CB15" s="6">
        <v>534</v>
      </c>
      <c r="CC15" t="s">
        <v>58</v>
      </c>
      <c r="CD15"/>
      <c r="CE15" s="6">
        <v>200</v>
      </c>
      <c r="CF15" t="s">
        <v>58</v>
      </c>
    </row>
    <row r="16" spans="1:84" s="4" customFormat="1" ht="18" hidden="1" customHeight="1">
      <c r="A16" s="153"/>
      <c r="B16" s="169"/>
      <c r="C16" s="169"/>
      <c r="D16" s="169"/>
      <c r="E16" s="169"/>
      <c r="F16" s="169"/>
      <c r="G16" s="169"/>
      <c r="H16" s="169"/>
      <c r="I16" s="169"/>
      <c r="J16" s="169"/>
      <c r="K16" s="169"/>
      <c r="L16" s="169"/>
      <c r="M16" s="169"/>
      <c r="N16" s="169"/>
      <c r="O16" s="169"/>
      <c r="P16" s="169"/>
      <c r="Q16" s="169"/>
      <c r="R16" s="169"/>
      <c r="S16" s="169"/>
      <c r="T16" s="201"/>
      <c r="U16" s="201"/>
      <c r="V16" s="201"/>
      <c r="W16" s="201"/>
      <c r="X16" s="314"/>
      <c r="Y16" s="314"/>
      <c r="Z16" s="314"/>
      <c r="AA16" s="328"/>
      <c r="AB16" s="328"/>
      <c r="AC16" s="328"/>
      <c r="AD16" s="328"/>
      <c r="AE16" s="328"/>
      <c r="AF16" s="328"/>
      <c r="AG16" s="328"/>
      <c r="AH16" s="328"/>
      <c r="AI16" s="328"/>
      <c r="AJ16" s="328"/>
      <c r="AK16" s="328"/>
      <c r="AL16" s="328"/>
      <c r="AM16" s="328"/>
      <c r="CA16" t="s">
        <v>6</v>
      </c>
      <c r="CB16" s="6">
        <v>564</v>
      </c>
      <c r="CC16" t="s">
        <v>58</v>
      </c>
      <c r="CD16"/>
      <c r="CE16" s="6">
        <v>200</v>
      </c>
      <c r="CF16" t="s">
        <v>58</v>
      </c>
    </row>
    <row r="17" spans="1:84" s="4" customFormat="1" ht="18" hidden="1" customHeight="1">
      <c r="A17" s="153"/>
      <c r="B17" s="169"/>
      <c r="C17" s="169"/>
      <c r="D17" s="169"/>
      <c r="E17" s="169"/>
      <c r="F17" s="169"/>
      <c r="G17" s="169"/>
      <c r="H17" s="169"/>
      <c r="I17" s="169"/>
      <c r="J17" s="169"/>
      <c r="K17" s="169"/>
      <c r="L17" s="169"/>
      <c r="M17" s="169"/>
      <c r="N17" s="169"/>
      <c r="O17" s="169"/>
      <c r="P17" s="169"/>
      <c r="Q17" s="169"/>
      <c r="R17" s="169"/>
      <c r="S17" s="169"/>
      <c r="T17" s="155"/>
      <c r="U17" s="155"/>
      <c r="V17" s="155"/>
      <c r="W17" s="155"/>
      <c r="X17" s="314"/>
      <c r="Y17" s="314"/>
      <c r="Z17" s="314"/>
      <c r="AA17" s="328"/>
      <c r="AB17" s="328"/>
      <c r="AC17" s="328"/>
      <c r="AD17" s="328"/>
      <c r="AE17" s="328"/>
      <c r="AF17" s="328"/>
      <c r="AG17" s="328"/>
      <c r="AH17" s="328"/>
      <c r="AI17" s="328"/>
      <c r="AJ17" s="328"/>
      <c r="AK17" s="328"/>
      <c r="AL17" s="328"/>
      <c r="AM17" s="328"/>
      <c r="CA17" t="s">
        <v>7</v>
      </c>
      <c r="CB17" s="6">
        <v>518</v>
      </c>
      <c r="CC17" t="s">
        <v>58</v>
      </c>
      <c r="CD17"/>
      <c r="CE17" s="6">
        <v>200</v>
      </c>
      <c r="CF17" t="s">
        <v>58</v>
      </c>
    </row>
    <row r="18" spans="1:84" s="4" customFormat="1" ht="6" customHeight="1">
      <c r="A18" s="53"/>
      <c r="B18" s="53"/>
      <c r="C18" s="53"/>
      <c r="D18" s="53"/>
      <c r="E18" s="53"/>
      <c r="F18" s="53"/>
      <c r="G18" s="53"/>
      <c r="H18" s="53"/>
      <c r="I18" s="50"/>
      <c r="J18" s="54"/>
      <c r="K18" s="49"/>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CA18" t="s">
        <v>8</v>
      </c>
      <c r="CB18" s="6">
        <v>227</v>
      </c>
      <c r="CC18" t="s">
        <v>58</v>
      </c>
      <c r="CD18"/>
      <c r="CE18" s="6">
        <v>200</v>
      </c>
      <c r="CF18" t="s">
        <v>58</v>
      </c>
    </row>
    <row r="19" spans="1:84" s="4" customFormat="1">
      <c r="A19" s="356" t="s">
        <v>134</v>
      </c>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8"/>
      <c r="CA19" t="s">
        <v>9</v>
      </c>
      <c r="CB19" s="6">
        <v>508</v>
      </c>
      <c r="CC19" t="s">
        <v>58</v>
      </c>
      <c r="CD19"/>
      <c r="CE19" s="6">
        <v>200</v>
      </c>
      <c r="CF19" t="s">
        <v>58</v>
      </c>
    </row>
    <row r="20" spans="1:84" s="4" customFormat="1" ht="3" customHeight="1" thickBot="1">
      <c r="A20" s="53"/>
      <c r="B20" s="53"/>
      <c r="C20" s="53"/>
      <c r="D20" s="53"/>
      <c r="E20" s="53"/>
      <c r="F20" s="53"/>
      <c r="G20" s="53"/>
      <c r="H20" s="53"/>
      <c r="I20" s="50"/>
      <c r="J20" s="54"/>
      <c r="K20" s="49"/>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CA20" t="s">
        <v>10</v>
      </c>
      <c r="CB20" s="6">
        <v>204</v>
      </c>
      <c r="CC20" t="s">
        <v>58</v>
      </c>
      <c r="CD20"/>
      <c r="CE20" s="6">
        <v>200</v>
      </c>
      <c r="CF20" t="s">
        <v>58</v>
      </c>
    </row>
    <row r="21" spans="1:84" s="4" customFormat="1" ht="19.5" customHeight="1" thickBot="1">
      <c r="A21" s="55" t="s">
        <v>49</v>
      </c>
      <c r="B21" s="53"/>
      <c r="C21" s="53"/>
      <c r="D21" s="53"/>
      <c r="E21" s="53"/>
      <c r="F21" s="53"/>
      <c r="G21" s="53"/>
      <c r="H21" s="53"/>
      <c r="I21" s="111"/>
      <c r="J21" s="54"/>
      <c r="K21" s="49"/>
      <c r="L21" s="51"/>
      <c r="M21" s="51"/>
      <c r="N21" s="51"/>
      <c r="O21" s="51"/>
      <c r="P21" s="51"/>
      <c r="Q21" s="51"/>
      <c r="R21" s="51"/>
      <c r="S21" s="51"/>
      <c r="T21" s="51"/>
      <c r="U21" s="51"/>
      <c r="V21" s="51"/>
      <c r="W21" s="51"/>
      <c r="X21" s="51"/>
      <c r="Y21" s="51"/>
      <c r="Z21" s="51"/>
      <c r="AA21" s="51"/>
      <c r="AB21" s="51"/>
      <c r="AC21" s="51"/>
      <c r="AD21" s="51"/>
      <c r="AE21" s="261" t="s">
        <v>154</v>
      </c>
      <c r="AF21" s="262"/>
      <c r="AG21" s="262"/>
      <c r="AH21" s="263"/>
      <c r="AI21" s="322">
        <f>(20*M22+5*V22)*10+AE22</f>
        <v>0</v>
      </c>
      <c r="AJ21" s="323"/>
      <c r="AK21" s="323"/>
      <c r="AL21" s="320" t="s">
        <v>39</v>
      </c>
      <c r="AM21" s="321"/>
      <c r="CA21" t="s">
        <v>11</v>
      </c>
      <c r="CB21" s="6">
        <v>148</v>
      </c>
      <c r="CC21" t="s">
        <v>58</v>
      </c>
      <c r="CD21"/>
      <c r="CE21" s="6">
        <v>200</v>
      </c>
      <c r="CF21" t="s">
        <v>58</v>
      </c>
    </row>
    <row r="22" spans="1:84" s="4" customFormat="1" ht="19.5" customHeight="1">
      <c r="A22" s="202" t="s">
        <v>54</v>
      </c>
      <c r="B22" s="21"/>
      <c r="C22" s="22"/>
      <c r="D22" s="22"/>
      <c r="E22" s="22"/>
      <c r="F22" s="22"/>
      <c r="G22" s="23"/>
      <c r="H22" s="341" t="s">
        <v>55</v>
      </c>
      <c r="I22" s="342"/>
      <c r="J22" s="342"/>
      <c r="K22" s="342"/>
      <c r="L22" s="343"/>
      <c r="M22" s="344"/>
      <c r="N22" s="344"/>
      <c r="O22" s="344"/>
      <c r="P22" s="16" t="s">
        <v>42</v>
      </c>
      <c r="Q22" s="295" t="s">
        <v>139</v>
      </c>
      <c r="R22" s="296"/>
      <c r="S22" s="296"/>
      <c r="T22" s="296"/>
      <c r="U22" s="297"/>
      <c r="V22" s="344"/>
      <c r="W22" s="344"/>
      <c r="X22" s="344"/>
      <c r="Y22" s="63" t="s">
        <v>42</v>
      </c>
      <c r="Z22" s="196" t="s">
        <v>101</v>
      </c>
      <c r="AA22" s="197"/>
      <c r="AB22" s="197"/>
      <c r="AC22" s="197"/>
      <c r="AD22" s="198"/>
      <c r="AE22" s="392"/>
      <c r="AF22" s="393"/>
      <c r="AG22" s="393"/>
      <c r="AH22" s="114" t="s">
        <v>102</v>
      </c>
      <c r="AI22" s="114"/>
      <c r="AJ22" s="112"/>
      <c r="AK22" s="44"/>
      <c r="AL22" s="44"/>
      <c r="AM22" s="47"/>
      <c r="AO22" s="4">
        <f>IF(M22=0,,"有")</f>
        <v>0</v>
      </c>
      <c r="CA22" t="s">
        <v>12</v>
      </c>
      <c r="CB22" s="6">
        <v>148</v>
      </c>
      <c r="CC22" t="s">
        <v>58</v>
      </c>
      <c r="CD22"/>
      <c r="CE22" s="6">
        <v>200</v>
      </c>
      <c r="CF22" t="s">
        <v>58</v>
      </c>
    </row>
    <row r="23" spans="1:84" s="4" customFormat="1" ht="6" customHeight="1" thickBot="1">
      <c r="A23" s="53"/>
      <c r="B23" s="53"/>
      <c r="C23" s="53"/>
      <c r="D23" s="53"/>
      <c r="E23" s="53"/>
      <c r="F23" s="53"/>
      <c r="G23" s="53"/>
      <c r="H23" s="53"/>
      <c r="I23" s="50"/>
      <c r="J23" s="54"/>
      <c r="K23" s="49"/>
      <c r="L23" s="51"/>
      <c r="M23" s="51"/>
      <c r="N23" s="51"/>
      <c r="O23" s="51"/>
      <c r="P23" s="51"/>
      <c r="Q23" s="51"/>
      <c r="R23" s="51"/>
      <c r="S23" s="51"/>
      <c r="T23" s="51"/>
      <c r="U23" s="51"/>
      <c r="V23" s="51"/>
      <c r="W23" s="51"/>
      <c r="X23" s="199"/>
      <c r="Y23" s="199"/>
      <c r="Z23" s="199"/>
      <c r="AA23" s="199"/>
      <c r="AB23" s="199"/>
      <c r="AC23" s="199"/>
      <c r="AD23" s="41"/>
      <c r="AE23" s="51"/>
      <c r="AF23" s="51"/>
      <c r="AG23" s="51"/>
      <c r="AH23" s="51"/>
      <c r="AI23" s="51"/>
      <c r="AJ23" s="51"/>
      <c r="AK23" s="51"/>
      <c r="AL23" s="51"/>
      <c r="AM23" s="51"/>
      <c r="CA23" s="12" t="s">
        <v>47</v>
      </c>
      <c r="CB23" s="6">
        <v>33</v>
      </c>
      <c r="CC23" t="s">
        <v>58</v>
      </c>
      <c r="CD23"/>
      <c r="CE23" s="6">
        <v>200</v>
      </c>
      <c r="CF23" t="s">
        <v>58</v>
      </c>
    </row>
    <row r="24" spans="1:84" ht="19.5" customHeight="1" thickBot="1">
      <c r="A24" s="56" t="s">
        <v>64</v>
      </c>
      <c r="B24" s="53"/>
      <c r="C24" s="168"/>
      <c r="D24" s="53"/>
      <c r="E24" s="57"/>
      <c r="F24" s="53"/>
      <c r="G24" s="53"/>
      <c r="H24" s="53"/>
      <c r="I24" s="53"/>
      <c r="J24" s="58"/>
      <c r="K24" s="58"/>
      <c r="L24" s="58"/>
      <c r="M24" s="58"/>
      <c r="N24" s="58"/>
      <c r="O24" s="59"/>
      <c r="P24" s="60"/>
      <c r="Q24" s="61"/>
      <c r="R24" s="61"/>
      <c r="S24" s="58"/>
      <c r="T24" s="54"/>
      <c r="U24" s="58"/>
      <c r="V24" s="58"/>
      <c r="W24" s="168"/>
      <c r="X24" s="264" t="s">
        <v>90</v>
      </c>
      <c r="Y24" s="265"/>
      <c r="Z24" s="265"/>
      <c r="AA24" s="265"/>
      <c r="AB24" s="265"/>
      <c r="AC24" s="266"/>
      <c r="AD24" s="261" t="s">
        <v>155</v>
      </c>
      <c r="AE24" s="262"/>
      <c r="AF24" s="262"/>
      <c r="AG24" s="262"/>
      <c r="AH24" s="263"/>
      <c r="AI24" s="354">
        <f>MIN(X25,ROUNDDOWN(H37/1000,0))</f>
        <v>0</v>
      </c>
      <c r="AJ24" s="355"/>
      <c r="AK24" s="355"/>
      <c r="AL24" s="320" t="s">
        <v>39</v>
      </c>
      <c r="AM24" s="321"/>
      <c r="CA24" t="s">
        <v>13</v>
      </c>
      <c r="CB24" s="6">
        <v>475</v>
      </c>
      <c r="CC24" t="s">
        <v>58</v>
      </c>
      <c r="CD24"/>
      <c r="CE24" s="6">
        <v>200</v>
      </c>
      <c r="CF24" t="s">
        <v>58</v>
      </c>
    </row>
    <row r="25" spans="1:84" ht="13.8" thickBot="1">
      <c r="A25" s="56"/>
      <c r="B25" s="53"/>
      <c r="C25" s="168"/>
      <c r="D25" s="53"/>
      <c r="E25" s="57"/>
      <c r="F25" s="53"/>
      <c r="G25" s="53"/>
      <c r="H25" s="53"/>
      <c r="I25" s="53"/>
      <c r="J25" s="58"/>
      <c r="K25" s="58"/>
      <c r="L25" s="58"/>
      <c r="M25" s="58"/>
      <c r="N25" s="58"/>
      <c r="O25" s="59"/>
      <c r="P25" s="60"/>
      <c r="Q25" s="61"/>
      <c r="R25" s="61"/>
      <c r="S25" s="58"/>
      <c r="T25" s="54"/>
      <c r="U25" s="58"/>
      <c r="V25" s="58"/>
      <c r="W25" s="62"/>
      <c r="X25" s="271" t="str">
        <f>IFERROR(VLOOKUP(H10,個票23!CA5:CB39,2,FALSE),"")</f>
        <v/>
      </c>
      <c r="Y25" s="272"/>
      <c r="Z25" s="272"/>
      <c r="AA25" s="272"/>
      <c r="AB25" s="267" t="s">
        <v>39</v>
      </c>
      <c r="AC25" s="268"/>
      <c r="AD25" s="162"/>
      <c r="AE25" s="163"/>
      <c r="AF25" s="163"/>
      <c r="AG25" s="163"/>
      <c r="AH25" s="164"/>
      <c r="AI25" s="394"/>
      <c r="AJ25" s="394"/>
      <c r="AK25" s="394"/>
      <c r="AL25" s="387"/>
      <c r="AM25" s="388"/>
      <c r="AV25" s="4"/>
      <c r="AX25" s="134" t="str">
        <f>IF(X25&gt;=AI26,"○","！（補助上限額を超過しています）")</f>
        <v>○</v>
      </c>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6"/>
      <c r="CA25" t="s">
        <v>14</v>
      </c>
      <c r="CB25" s="6">
        <v>638</v>
      </c>
      <c r="CC25" t="s">
        <v>58</v>
      </c>
      <c r="CD25"/>
      <c r="CE25" s="6">
        <v>200</v>
      </c>
      <c r="CF25" t="s">
        <v>58</v>
      </c>
    </row>
    <row r="26" spans="1:84" ht="15" customHeight="1">
      <c r="A26" s="168" t="s">
        <v>79</v>
      </c>
      <c r="B26" s="53"/>
      <c r="C26" s="168"/>
      <c r="D26" s="53"/>
      <c r="E26" s="57"/>
      <c r="F26" s="53"/>
      <c r="G26" s="53"/>
      <c r="H26" s="53"/>
      <c r="I26" s="53"/>
      <c r="J26" s="58"/>
      <c r="K26" s="58"/>
      <c r="L26" s="58"/>
      <c r="M26" s="58"/>
      <c r="N26" s="58"/>
      <c r="O26" s="59"/>
      <c r="P26" s="60"/>
      <c r="Q26" s="61"/>
      <c r="R26" s="61"/>
      <c r="S26" s="58"/>
      <c r="T26" s="54"/>
      <c r="U26" s="58"/>
      <c r="V26" s="58"/>
      <c r="W26" s="62"/>
      <c r="X26" s="273"/>
      <c r="Y26" s="274"/>
      <c r="Z26" s="274"/>
      <c r="AA26" s="274"/>
      <c r="AB26" s="269"/>
      <c r="AC26" s="270"/>
      <c r="AD26" s="165"/>
      <c r="AE26" s="166"/>
      <c r="AF26" s="166"/>
      <c r="AG26" s="166"/>
      <c r="AH26" s="167"/>
      <c r="AI26" s="389">
        <f>SUM(AI24:AK25)</f>
        <v>0</v>
      </c>
      <c r="AJ26" s="389"/>
      <c r="AK26" s="389"/>
      <c r="AL26" s="390"/>
      <c r="AM26" s="391"/>
      <c r="CA26" t="s">
        <v>15</v>
      </c>
      <c r="CB26" s="6">
        <f>CD26*個票23!$AC$10</f>
        <v>0</v>
      </c>
      <c r="CC26" t="s">
        <v>59</v>
      </c>
      <c r="CD26" s="6">
        <v>38</v>
      </c>
      <c r="CE26" s="6" t="s">
        <v>61</v>
      </c>
      <c r="CF26" s="6"/>
    </row>
    <row r="27" spans="1:84" ht="15" customHeight="1">
      <c r="A27" s="281" t="s">
        <v>80</v>
      </c>
      <c r="B27" s="282"/>
      <c r="C27" s="282"/>
      <c r="D27" s="282"/>
      <c r="E27" s="282"/>
      <c r="F27" s="282"/>
      <c r="G27" s="283"/>
      <c r="H27" s="282" t="s">
        <v>158</v>
      </c>
      <c r="I27" s="282"/>
      <c r="J27" s="282"/>
      <c r="K27" s="282"/>
      <c r="L27" s="282"/>
      <c r="M27" s="281" t="s">
        <v>23</v>
      </c>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CA27" t="s">
        <v>16</v>
      </c>
      <c r="CB27" s="6">
        <f>CD27*個票23!$AC$10</f>
        <v>0</v>
      </c>
      <c r="CC27" t="s">
        <v>59</v>
      </c>
      <c r="CD27" s="6">
        <v>40</v>
      </c>
      <c r="CE27" s="6" t="s">
        <v>61</v>
      </c>
      <c r="CF27" s="6"/>
    </row>
    <row r="28" spans="1:84" ht="15" customHeight="1">
      <c r="A28" s="106" t="s">
        <v>81</v>
      </c>
      <c r="B28" s="107"/>
      <c r="C28" s="107"/>
      <c r="D28" s="107"/>
      <c r="E28" s="108"/>
      <c r="F28" s="108"/>
      <c r="G28" s="109"/>
      <c r="H28" s="294"/>
      <c r="I28" s="294"/>
      <c r="J28" s="294"/>
      <c r="K28" s="294"/>
      <c r="L28" s="294"/>
      <c r="M28" s="284"/>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6"/>
      <c r="CA28" t="s">
        <v>17</v>
      </c>
      <c r="CB28" s="6">
        <f>CD28*個票23!$AC$10</f>
        <v>0</v>
      </c>
      <c r="CC28" t="s">
        <v>59</v>
      </c>
      <c r="CD28" s="6">
        <v>38</v>
      </c>
      <c r="CE28" s="6" t="s">
        <v>61</v>
      </c>
      <c r="CF28" s="6"/>
    </row>
    <row r="29" spans="1:84" ht="15" customHeight="1">
      <c r="A29" s="64" t="s">
        <v>82</v>
      </c>
      <c r="B29" s="65"/>
      <c r="C29" s="65"/>
      <c r="D29" s="65"/>
      <c r="E29" s="66"/>
      <c r="F29" s="66"/>
      <c r="G29" s="67"/>
      <c r="H29" s="293"/>
      <c r="I29" s="293"/>
      <c r="J29" s="293"/>
      <c r="K29" s="293"/>
      <c r="L29" s="293"/>
      <c r="M29" s="287"/>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9"/>
      <c r="CA29" t="s">
        <v>18</v>
      </c>
      <c r="CB29" s="6">
        <f>CD29*個票23!$AC$10</f>
        <v>0</v>
      </c>
      <c r="CC29" t="s">
        <v>59</v>
      </c>
      <c r="CD29" s="6">
        <v>48</v>
      </c>
      <c r="CE29" s="6" t="s">
        <v>61</v>
      </c>
      <c r="CF29" s="6"/>
    </row>
    <row r="30" spans="1:84" ht="15" customHeight="1">
      <c r="A30" s="64" t="s">
        <v>83</v>
      </c>
      <c r="B30" s="65"/>
      <c r="C30" s="65"/>
      <c r="D30" s="65"/>
      <c r="E30" s="66"/>
      <c r="F30" s="66"/>
      <c r="G30" s="67"/>
      <c r="H30" s="293"/>
      <c r="I30" s="293"/>
      <c r="J30" s="293"/>
      <c r="K30" s="293"/>
      <c r="L30" s="293"/>
      <c r="M30" s="287"/>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9"/>
      <c r="CA30" t="s">
        <v>19</v>
      </c>
      <c r="CB30" s="6">
        <f>CD30*個票23!$AC$10</f>
        <v>0</v>
      </c>
      <c r="CC30" t="s">
        <v>59</v>
      </c>
      <c r="CD30" s="6">
        <v>43</v>
      </c>
      <c r="CE30" s="6" t="s">
        <v>61</v>
      </c>
      <c r="CF30" s="6"/>
    </row>
    <row r="31" spans="1:84" ht="15" customHeight="1">
      <c r="A31" s="64" t="s">
        <v>84</v>
      </c>
      <c r="B31" s="65"/>
      <c r="C31" s="65"/>
      <c r="D31" s="65"/>
      <c r="E31" s="66"/>
      <c r="F31" s="66"/>
      <c r="G31" s="67"/>
      <c r="H31" s="293"/>
      <c r="I31" s="293"/>
      <c r="J31" s="293"/>
      <c r="K31" s="293"/>
      <c r="L31" s="293"/>
      <c r="M31" s="287"/>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9"/>
      <c r="CA31" t="s">
        <v>20</v>
      </c>
      <c r="CB31" s="6">
        <f>CD31*個票23!$AC$10</f>
        <v>0</v>
      </c>
      <c r="CC31" t="s">
        <v>59</v>
      </c>
      <c r="CD31" s="6">
        <v>36</v>
      </c>
      <c r="CE31" s="6" t="s">
        <v>61</v>
      </c>
      <c r="CF31" s="6"/>
    </row>
    <row r="32" spans="1:84" ht="15" customHeight="1">
      <c r="A32" s="64" t="s">
        <v>85</v>
      </c>
      <c r="B32" s="65"/>
      <c r="C32" s="65"/>
      <c r="D32" s="65"/>
      <c r="E32" s="66"/>
      <c r="F32" s="66"/>
      <c r="G32" s="67"/>
      <c r="H32" s="293"/>
      <c r="I32" s="293"/>
      <c r="J32" s="293"/>
      <c r="K32" s="293"/>
      <c r="L32" s="293"/>
      <c r="M32" s="287"/>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9"/>
      <c r="CA32" t="s">
        <v>31</v>
      </c>
      <c r="CB32" s="6">
        <f>CD32*個票23!$AC$10</f>
        <v>0</v>
      </c>
      <c r="CC32" t="s">
        <v>59</v>
      </c>
      <c r="CD32" s="6">
        <v>37</v>
      </c>
      <c r="CE32" s="6" t="s">
        <v>61</v>
      </c>
      <c r="CF32" s="6"/>
    </row>
    <row r="33" spans="1:84" ht="15" customHeight="1">
      <c r="A33" s="64" t="s">
        <v>86</v>
      </c>
      <c r="B33" s="65"/>
      <c r="C33" s="65"/>
      <c r="D33" s="65"/>
      <c r="E33" s="66"/>
      <c r="F33" s="66"/>
      <c r="G33" s="67"/>
      <c r="H33" s="293"/>
      <c r="I33" s="293"/>
      <c r="J33" s="293"/>
      <c r="K33" s="293"/>
      <c r="L33" s="293"/>
      <c r="M33" s="287"/>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9"/>
      <c r="AV33" s="4"/>
      <c r="CA33" t="s">
        <v>32</v>
      </c>
      <c r="CB33" s="6">
        <f>CD33*個票23!$AC$10</f>
        <v>0</v>
      </c>
      <c r="CC33" t="s">
        <v>59</v>
      </c>
      <c r="CD33" s="6">
        <v>35</v>
      </c>
      <c r="CE33" s="6" t="s">
        <v>61</v>
      </c>
      <c r="CF33" s="6"/>
    </row>
    <row r="34" spans="1:84" ht="15" customHeight="1">
      <c r="A34" s="64" t="s">
        <v>87</v>
      </c>
      <c r="B34" s="65"/>
      <c r="C34" s="65"/>
      <c r="D34" s="65"/>
      <c r="E34" s="66"/>
      <c r="F34" s="66"/>
      <c r="G34" s="67"/>
      <c r="H34" s="293"/>
      <c r="I34" s="293"/>
      <c r="J34" s="293"/>
      <c r="K34" s="293"/>
      <c r="L34" s="293"/>
      <c r="M34" s="287"/>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9"/>
      <c r="CA34" t="s">
        <v>33</v>
      </c>
      <c r="CB34" s="6">
        <f>CD34*個票23!$AC$10</f>
        <v>0</v>
      </c>
      <c r="CC34" t="s">
        <v>59</v>
      </c>
      <c r="CD34" s="6">
        <v>37</v>
      </c>
      <c r="CE34" s="6" t="s">
        <v>61</v>
      </c>
      <c r="CF34" s="6"/>
    </row>
    <row r="35" spans="1:84" ht="15" customHeight="1">
      <c r="A35" s="64" t="s">
        <v>88</v>
      </c>
      <c r="B35" s="68"/>
      <c r="C35" s="68"/>
      <c r="D35" s="68"/>
      <c r="E35" s="68"/>
      <c r="F35" s="68"/>
      <c r="G35" s="69"/>
      <c r="H35" s="293"/>
      <c r="I35" s="293"/>
      <c r="J35" s="293"/>
      <c r="K35" s="293"/>
      <c r="L35" s="293"/>
      <c r="M35" s="287"/>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9"/>
      <c r="CA35" t="s">
        <v>34</v>
      </c>
      <c r="CB35" s="6">
        <f>CD35*個票23!$AC$10</f>
        <v>0</v>
      </c>
      <c r="CC35" t="s">
        <v>59</v>
      </c>
      <c r="CD35" s="6">
        <v>35</v>
      </c>
      <c r="CE35" s="6" t="s">
        <v>61</v>
      </c>
      <c r="CF35" s="6"/>
    </row>
    <row r="36" spans="1:84" ht="15" customHeight="1">
      <c r="A36" s="70" t="s">
        <v>89</v>
      </c>
      <c r="B36" s="71"/>
      <c r="C36" s="71"/>
      <c r="D36" s="71"/>
      <c r="E36" s="72"/>
      <c r="F36" s="72"/>
      <c r="G36" s="73"/>
      <c r="H36" s="280"/>
      <c r="I36" s="280"/>
      <c r="J36" s="280"/>
      <c r="K36" s="280"/>
      <c r="L36" s="280"/>
      <c r="M36" s="290"/>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2"/>
      <c r="CA36" t="s">
        <v>35</v>
      </c>
      <c r="CB36" s="6">
        <f>CD36*個票23!$AC$10</f>
        <v>0</v>
      </c>
      <c r="CC36" t="s">
        <v>59</v>
      </c>
      <c r="CD36" s="6">
        <v>37</v>
      </c>
      <c r="CE36" s="6" t="s">
        <v>61</v>
      </c>
      <c r="CF36" s="6"/>
    </row>
    <row r="37" spans="1:84" ht="15" customHeight="1">
      <c r="A37" s="74" t="s">
        <v>46</v>
      </c>
      <c r="B37" s="75"/>
      <c r="C37" s="75"/>
      <c r="D37" s="75"/>
      <c r="E37" s="75"/>
      <c r="F37" s="75"/>
      <c r="G37" s="76"/>
      <c r="H37" s="275">
        <f>SUM(H28:L36)</f>
        <v>0</v>
      </c>
      <c r="I37" s="275"/>
      <c r="J37" s="275"/>
      <c r="K37" s="275"/>
      <c r="L37" s="276"/>
      <c r="M37" s="277"/>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9"/>
      <c r="CA37" t="s">
        <v>36</v>
      </c>
      <c r="CB37" s="6">
        <f>CD37*個票23!$AC$10</f>
        <v>0</v>
      </c>
      <c r="CC37" t="s">
        <v>59</v>
      </c>
      <c r="CD37" s="6">
        <v>35</v>
      </c>
      <c r="CE37" s="6" t="s">
        <v>61</v>
      </c>
      <c r="CF37" s="6"/>
    </row>
    <row r="38" spans="1:84" ht="6" customHeight="1" thickBot="1">
      <c r="A38" s="77"/>
      <c r="B38" s="77"/>
      <c r="C38" s="77"/>
      <c r="D38" s="77"/>
      <c r="E38" s="78"/>
      <c r="F38" s="78"/>
      <c r="G38" s="78"/>
      <c r="H38" s="78"/>
      <c r="I38" s="78"/>
      <c r="J38" s="79"/>
      <c r="K38" s="79"/>
      <c r="L38" s="79"/>
      <c r="M38" s="79"/>
      <c r="N38" s="79"/>
      <c r="O38" s="80"/>
      <c r="P38" s="80"/>
      <c r="Q38" s="80"/>
      <c r="R38" s="80"/>
      <c r="S38" s="80"/>
      <c r="T38" s="80"/>
      <c r="U38" s="80"/>
      <c r="V38" s="80"/>
      <c r="W38" s="80"/>
      <c r="X38" s="80"/>
      <c r="Y38" s="80"/>
      <c r="Z38" s="80"/>
      <c r="AA38" s="80"/>
      <c r="AB38" s="80"/>
      <c r="AC38" s="80"/>
      <c r="AD38" s="80"/>
      <c r="AE38" s="80"/>
      <c r="AF38" s="80"/>
      <c r="AG38" s="80"/>
      <c r="AH38" s="88"/>
      <c r="AI38" s="80"/>
      <c r="AJ38" s="80"/>
      <c r="AK38" s="80"/>
      <c r="AL38" s="80"/>
      <c r="AM38" s="80"/>
      <c r="CA38" t="s">
        <v>37</v>
      </c>
      <c r="CB38" s="6">
        <f>CD38*個票23!$AC$10</f>
        <v>0</v>
      </c>
      <c r="CC38" t="s">
        <v>59</v>
      </c>
      <c r="CD38" s="6">
        <v>37</v>
      </c>
      <c r="CE38" s="6" t="s">
        <v>61</v>
      </c>
      <c r="CF38" s="6"/>
    </row>
    <row r="39" spans="1:84" s="4" customFormat="1" ht="19.5" customHeight="1" thickBot="1">
      <c r="A39" s="55" t="s">
        <v>66</v>
      </c>
      <c r="B39" s="53"/>
      <c r="C39" s="53"/>
      <c r="D39" s="53"/>
      <c r="E39" s="53"/>
      <c r="F39" s="53"/>
      <c r="G39" s="53"/>
      <c r="H39" s="53"/>
      <c r="I39" s="50"/>
      <c r="J39" s="54"/>
      <c r="K39" s="49"/>
      <c r="L39" s="51"/>
      <c r="M39" s="51"/>
      <c r="N39" s="51"/>
      <c r="O39" s="51"/>
      <c r="P39" s="51"/>
      <c r="Q39" s="51"/>
      <c r="R39" s="51"/>
      <c r="S39" s="51"/>
      <c r="T39" s="51"/>
      <c r="U39" s="51"/>
      <c r="V39" s="51"/>
      <c r="W39" s="51"/>
      <c r="X39" s="51"/>
      <c r="Y39" s="51"/>
      <c r="Z39" s="51"/>
      <c r="AA39" s="51"/>
      <c r="AB39" s="51"/>
      <c r="AC39" s="51"/>
      <c r="AD39" s="51"/>
      <c r="AE39" s="261" t="s">
        <v>157</v>
      </c>
      <c r="AF39" s="262"/>
      <c r="AG39" s="262"/>
      <c r="AH39" s="263"/>
      <c r="AI39" s="329">
        <f>ROUNDDOWN(IFERROR(IF(H10="居宅介護支援事業所",(X42*AI42+X43*AI43+X44*AI44+X45*AI45)/1000,(X40*AI40+X41*AI41)/1000),""),0)</f>
        <v>0</v>
      </c>
      <c r="AJ39" s="330"/>
      <c r="AK39" s="330"/>
      <c r="AL39" s="320" t="s">
        <v>39</v>
      </c>
      <c r="AM39" s="321"/>
      <c r="CA39" t="s">
        <v>38</v>
      </c>
      <c r="CB39" s="6">
        <f>CD39*個票23!$AC$10</f>
        <v>0</v>
      </c>
      <c r="CC39" t="s">
        <v>59</v>
      </c>
      <c r="CD39" s="6">
        <v>35</v>
      </c>
      <c r="CE39" s="6" t="s">
        <v>61</v>
      </c>
      <c r="CF39" s="6"/>
    </row>
    <row r="40" spans="1:84" s="4" customFormat="1" ht="15.75" customHeight="1">
      <c r="A40" s="304" t="s">
        <v>119</v>
      </c>
      <c r="B40" s="305"/>
      <c r="C40" s="305"/>
      <c r="D40" s="305"/>
      <c r="E40" s="305"/>
      <c r="F40" s="305"/>
      <c r="G40" s="305"/>
      <c r="H40" s="305"/>
      <c r="I40" s="305"/>
      <c r="J40" s="306"/>
      <c r="K40" s="196" t="s">
        <v>114</v>
      </c>
      <c r="L40" s="198"/>
      <c r="M40" s="24"/>
      <c r="N40" s="197"/>
      <c r="O40" s="197"/>
      <c r="P40" s="197"/>
      <c r="Q40" s="28"/>
      <c r="R40" s="197"/>
      <c r="S40" s="197"/>
      <c r="T40" s="197"/>
      <c r="U40" s="197"/>
      <c r="V40" s="197"/>
      <c r="W40" s="27"/>
      <c r="X40" s="303">
        <f>IF($H$10="介護予防・生活支援サービス事業の事業者","",1500)</f>
        <v>1500</v>
      </c>
      <c r="Y40" s="303"/>
      <c r="Z40" s="303"/>
      <c r="AA40" s="300" t="s">
        <v>52</v>
      </c>
      <c r="AB40" s="301"/>
      <c r="AC40" s="295" t="s">
        <v>53</v>
      </c>
      <c r="AD40" s="296"/>
      <c r="AE40" s="296"/>
      <c r="AF40" s="296"/>
      <c r="AG40" s="296"/>
      <c r="AH40" s="297"/>
      <c r="AI40" s="298"/>
      <c r="AJ40" s="299"/>
      <c r="AK40" s="299"/>
      <c r="AL40" s="395" t="s">
        <v>42</v>
      </c>
      <c r="AM40" s="396"/>
      <c r="CA40" t="s">
        <v>103</v>
      </c>
      <c r="CB40"/>
      <c r="CC40"/>
      <c r="CD40"/>
      <c r="CE40"/>
      <c r="CF40"/>
    </row>
    <row r="41" spans="1:84" s="4" customFormat="1" ht="15.75" customHeight="1">
      <c r="A41" s="307"/>
      <c r="B41" s="308"/>
      <c r="C41" s="308"/>
      <c r="D41" s="308"/>
      <c r="E41" s="308"/>
      <c r="F41" s="308"/>
      <c r="G41" s="308"/>
      <c r="H41" s="308"/>
      <c r="I41" s="308"/>
      <c r="J41" s="309"/>
      <c r="K41" s="196" t="s">
        <v>115</v>
      </c>
      <c r="L41" s="198"/>
      <c r="M41" s="24"/>
      <c r="N41" s="197"/>
      <c r="O41" s="197"/>
      <c r="P41" s="197"/>
      <c r="Q41" s="28"/>
      <c r="R41" s="197"/>
      <c r="S41" s="197"/>
      <c r="T41" s="197"/>
      <c r="U41" s="197"/>
      <c r="V41" s="197"/>
      <c r="W41" s="27"/>
      <c r="X41" s="303">
        <f>IF($H$10="介護予防・生活支援サービス事業の事業者","",3000)</f>
        <v>3000</v>
      </c>
      <c r="Y41" s="303"/>
      <c r="Z41" s="303"/>
      <c r="AA41" s="300" t="s">
        <v>52</v>
      </c>
      <c r="AB41" s="301"/>
      <c r="AC41" s="295" t="s">
        <v>53</v>
      </c>
      <c r="AD41" s="296"/>
      <c r="AE41" s="296"/>
      <c r="AF41" s="296"/>
      <c r="AG41" s="296"/>
      <c r="AH41" s="297"/>
      <c r="AI41" s="298"/>
      <c r="AJ41" s="299"/>
      <c r="AK41" s="299"/>
      <c r="AL41" s="326" t="s">
        <v>42</v>
      </c>
      <c r="AM41" s="327"/>
    </row>
    <row r="42" spans="1:84" s="4" customFormat="1" ht="15.75" customHeight="1">
      <c r="A42" s="131"/>
      <c r="B42" s="397" t="s">
        <v>116</v>
      </c>
      <c r="C42" s="398"/>
      <c r="D42" s="398"/>
      <c r="E42" s="398"/>
      <c r="F42" s="398"/>
      <c r="G42" s="398"/>
      <c r="H42" s="398"/>
      <c r="I42" s="398"/>
      <c r="J42" s="399"/>
      <c r="K42" s="200" t="s">
        <v>114</v>
      </c>
      <c r="L42" s="200"/>
      <c r="M42" s="129"/>
      <c r="N42" s="129"/>
      <c r="O42" s="130"/>
      <c r="P42" s="130"/>
      <c r="Q42" s="200"/>
      <c r="R42" s="200"/>
      <c r="S42" s="200"/>
      <c r="T42" s="200"/>
      <c r="U42" s="200"/>
      <c r="V42" s="200"/>
      <c r="W42" s="128"/>
      <c r="X42" s="303">
        <f>IF($H$10="介護予防・生活支援サービス事業の事業者","",1500)</f>
        <v>1500</v>
      </c>
      <c r="Y42" s="303"/>
      <c r="Z42" s="303"/>
      <c r="AA42" s="300" t="s">
        <v>52</v>
      </c>
      <c r="AB42" s="301"/>
      <c r="AC42" s="295" t="s">
        <v>53</v>
      </c>
      <c r="AD42" s="296"/>
      <c r="AE42" s="296"/>
      <c r="AF42" s="296"/>
      <c r="AG42" s="296"/>
      <c r="AH42" s="297"/>
      <c r="AI42" s="298"/>
      <c r="AJ42" s="299"/>
      <c r="AK42" s="299"/>
      <c r="AL42" s="324" t="s">
        <v>42</v>
      </c>
      <c r="AM42" s="325"/>
    </row>
    <row r="43" spans="1:84" s="4" customFormat="1" ht="15.75" customHeight="1">
      <c r="A43" s="126"/>
      <c r="B43" s="400"/>
      <c r="C43" s="401"/>
      <c r="D43" s="401"/>
      <c r="E43" s="401"/>
      <c r="F43" s="401"/>
      <c r="G43" s="401"/>
      <c r="H43" s="401"/>
      <c r="I43" s="401"/>
      <c r="J43" s="402"/>
      <c r="K43" s="26" t="s">
        <v>117</v>
      </c>
      <c r="L43" s="26"/>
      <c r="M43" s="26"/>
      <c r="N43" s="26"/>
      <c r="O43" s="18"/>
      <c r="P43" s="18"/>
      <c r="Q43" s="17"/>
      <c r="R43" s="17"/>
      <c r="S43" s="17"/>
      <c r="T43" s="17"/>
      <c r="U43" s="17"/>
      <c r="V43" s="17"/>
      <c r="W43" s="19"/>
      <c r="X43" s="303">
        <f>IF($H$10="介護予防・生活支援サービス事業の事業者","",4500)</f>
        <v>4500</v>
      </c>
      <c r="Y43" s="303"/>
      <c r="Z43" s="303"/>
      <c r="AA43" s="300" t="s">
        <v>52</v>
      </c>
      <c r="AB43" s="301"/>
      <c r="AC43" s="295" t="s">
        <v>53</v>
      </c>
      <c r="AD43" s="296"/>
      <c r="AE43" s="296"/>
      <c r="AF43" s="296"/>
      <c r="AG43" s="296"/>
      <c r="AH43" s="297"/>
      <c r="AI43" s="298"/>
      <c r="AJ43" s="299"/>
      <c r="AK43" s="299"/>
      <c r="AL43" s="324" t="s">
        <v>42</v>
      </c>
      <c r="AM43" s="325"/>
    </row>
    <row r="44" spans="1:84" s="4" customFormat="1" ht="15.75" customHeight="1">
      <c r="A44" s="126"/>
      <c r="B44" s="400"/>
      <c r="C44" s="401"/>
      <c r="D44" s="401"/>
      <c r="E44" s="401"/>
      <c r="F44" s="401"/>
      <c r="G44" s="401"/>
      <c r="H44" s="401"/>
      <c r="I44" s="401"/>
      <c r="J44" s="402"/>
      <c r="K44" s="25" t="s">
        <v>115</v>
      </c>
      <c r="L44" s="25"/>
      <c r="M44" s="25"/>
      <c r="N44" s="25"/>
      <c r="O44" s="28"/>
      <c r="P44" s="28"/>
      <c r="Q44" s="197"/>
      <c r="R44" s="197"/>
      <c r="S44" s="197"/>
      <c r="T44" s="197"/>
      <c r="U44" s="197"/>
      <c r="V44" s="197"/>
      <c r="W44" s="27"/>
      <c r="X44" s="303">
        <f>IF($H$10="介護予防・生活支援サービス事業の事業者","",3000)</f>
        <v>3000</v>
      </c>
      <c r="Y44" s="303"/>
      <c r="Z44" s="303"/>
      <c r="AA44" s="300" t="s">
        <v>52</v>
      </c>
      <c r="AB44" s="301"/>
      <c r="AC44" s="295" t="s">
        <v>53</v>
      </c>
      <c r="AD44" s="296"/>
      <c r="AE44" s="296"/>
      <c r="AF44" s="296"/>
      <c r="AG44" s="296"/>
      <c r="AH44" s="297"/>
      <c r="AI44" s="298"/>
      <c r="AJ44" s="299"/>
      <c r="AK44" s="299"/>
      <c r="AL44" s="324" t="s">
        <v>42</v>
      </c>
      <c r="AM44" s="325"/>
    </row>
    <row r="45" spans="1:84" s="4" customFormat="1" ht="15.75" customHeight="1">
      <c r="A45" s="127"/>
      <c r="B45" s="403"/>
      <c r="C45" s="404"/>
      <c r="D45" s="404"/>
      <c r="E45" s="404"/>
      <c r="F45" s="404"/>
      <c r="G45" s="404"/>
      <c r="H45" s="404"/>
      <c r="I45" s="404"/>
      <c r="J45" s="405"/>
      <c r="K45" s="25" t="s">
        <v>118</v>
      </c>
      <c r="L45" s="25"/>
      <c r="M45" s="25"/>
      <c r="N45" s="25"/>
      <c r="O45" s="28"/>
      <c r="P45" s="28"/>
      <c r="Q45" s="197"/>
      <c r="R45" s="197"/>
      <c r="S45" s="197"/>
      <c r="T45" s="197"/>
      <c r="U45" s="197"/>
      <c r="V45" s="197"/>
      <c r="W45" s="27"/>
      <c r="X45" s="303">
        <f>IF($H$10="介護予防・生活支援サービス事業の事業者","",6000)</f>
        <v>6000</v>
      </c>
      <c r="Y45" s="303"/>
      <c r="Z45" s="303"/>
      <c r="AA45" s="300" t="s">
        <v>52</v>
      </c>
      <c r="AB45" s="301"/>
      <c r="AC45" s="295" t="s">
        <v>53</v>
      </c>
      <c r="AD45" s="296"/>
      <c r="AE45" s="296"/>
      <c r="AF45" s="296"/>
      <c r="AG45" s="296"/>
      <c r="AH45" s="297"/>
      <c r="AI45" s="298"/>
      <c r="AJ45" s="299"/>
      <c r="AK45" s="299"/>
      <c r="AL45" s="324" t="s">
        <v>42</v>
      </c>
      <c r="AM45" s="325"/>
    </row>
    <row r="46" spans="1:84" s="4" customFormat="1" ht="6" customHeight="1" thickBot="1">
      <c r="A46" s="53"/>
      <c r="B46" s="53"/>
      <c r="C46" s="53"/>
      <c r="D46" s="53"/>
      <c r="E46" s="53"/>
      <c r="F46" s="53"/>
      <c r="G46" s="53"/>
      <c r="H46" s="53"/>
      <c r="I46" s="50"/>
      <c r="J46" s="54"/>
      <c r="K46" s="49"/>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row>
    <row r="47" spans="1:84" s="4" customFormat="1" ht="19.5" customHeight="1" thickBot="1">
      <c r="A47" s="55" t="s">
        <v>67</v>
      </c>
      <c r="B47" s="49"/>
      <c r="C47" s="53"/>
      <c r="D47" s="53"/>
      <c r="E47" s="53"/>
      <c r="F47" s="53"/>
      <c r="G47" s="53"/>
      <c r="H47" s="53"/>
      <c r="I47" s="50"/>
      <c r="J47" s="54"/>
      <c r="K47" s="49"/>
      <c r="L47" s="51"/>
      <c r="M47" s="51"/>
      <c r="N47" s="51"/>
      <c r="O47" s="52"/>
      <c r="P47" s="52"/>
      <c r="Q47" s="52"/>
      <c r="R47" s="52"/>
      <c r="S47" s="52"/>
      <c r="T47" s="81"/>
      <c r="U47" s="81"/>
      <c r="V47" s="81"/>
      <c r="W47" s="81"/>
      <c r="X47" s="264" t="s">
        <v>90</v>
      </c>
      <c r="Y47" s="265"/>
      <c r="Z47" s="265"/>
      <c r="AA47" s="265"/>
      <c r="AB47" s="265"/>
      <c r="AC47" s="266"/>
      <c r="AD47" s="261" t="s">
        <v>156</v>
      </c>
      <c r="AE47" s="262"/>
      <c r="AF47" s="262"/>
      <c r="AG47" s="262"/>
      <c r="AH47" s="263"/>
      <c r="AI47" s="322">
        <f>MIN(X48,ROUNDDOWN(H60/1000,0))</f>
        <v>0</v>
      </c>
      <c r="AJ47" s="323"/>
      <c r="AK47" s="323"/>
      <c r="AL47" s="320" t="s">
        <v>39</v>
      </c>
      <c r="AM47" s="321"/>
    </row>
    <row r="48" spans="1:84" s="4" customFormat="1" ht="13.8" thickBot="1">
      <c r="A48" s="52"/>
      <c r="B48" s="53"/>
      <c r="C48" s="53"/>
      <c r="D48" s="53"/>
      <c r="E48" s="53"/>
      <c r="F48" s="53"/>
      <c r="G48" s="53"/>
      <c r="H48" s="53"/>
      <c r="I48" s="53"/>
      <c r="J48" s="53"/>
      <c r="K48" s="53"/>
      <c r="L48" s="53"/>
      <c r="M48" s="53"/>
      <c r="N48" s="53"/>
      <c r="O48" s="53"/>
      <c r="P48" s="53"/>
      <c r="Q48" s="53"/>
      <c r="R48" s="53"/>
      <c r="S48" s="53"/>
      <c r="T48" s="53"/>
      <c r="U48" s="53"/>
      <c r="V48" s="53"/>
      <c r="W48" s="53"/>
      <c r="X48" s="310" t="str">
        <f>IFERROR(VLOOKUP(H10,個票23!CA5:CE39,5,FALSE),"")</f>
        <v/>
      </c>
      <c r="Y48" s="311"/>
      <c r="Z48" s="311"/>
      <c r="AA48" s="311"/>
      <c r="AB48" s="331" t="s">
        <v>39</v>
      </c>
      <c r="AC48" s="332"/>
      <c r="AD48" s="156"/>
      <c r="AE48" s="157"/>
      <c r="AF48" s="157"/>
      <c r="AG48" s="157"/>
      <c r="AH48" s="158"/>
      <c r="AI48" s="317"/>
      <c r="AJ48" s="317"/>
      <c r="AK48" s="317"/>
      <c r="AL48" s="318"/>
      <c r="AM48" s="319"/>
      <c r="AX48" s="134" t="str">
        <f>IF(X48&gt;=AI49,"○","！（補助上限額を超過しています）")</f>
        <v>○</v>
      </c>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6"/>
    </row>
    <row r="49" spans="1:46" s="4" customFormat="1" ht="13.5" customHeight="1">
      <c r="A49" s="168" t="s">
        <v>92</v>
      </c>
      <c r="B49" s="53"/>
      <c r="C49" s="53"/>
      <c r="D49" s="53"/>
      <c r="E49" s="53"/>
      <c r="F49" s="53"/>
      <c r="G49" s="53"/>
      <c r="H49" s="53"/>
      <c r="I49" s="53"/>
      <c r="J49" s="53"/>
      <c r="K49" s="53"/>
      <c r="L49" s="53"/>
      <c r="M49" s="53"/>
      <c r="N49" s="53"/>
      <c r="O49" s="53"/>
      <c r="P49" s="53"/>
      <c r="Q49" s="53"/>
      <c r="R49" s="53"/>
      <c r="S49" s="53"/>
      <c r="T49" s="53"/>
      <c r="U49" s="53"/>
      <c r="V49" s="53"/>
      <c r="W49" s="53"/>
      <c r="X49" s="312"/>
      <c r="Y49" s="313"/>
      <c r="Z49" s="313"/>
      <c r="AA49" s="313"/>
      <c r="AB49" s="333"/>
      <c r="AC49" s="334"/>
      <c r="AD49" s="159"/>
      <c r="AE49" s="160"/>
      <c r="AF49" s="160"/>
      <c r="AG49" s="160"/>
      <c r="AH49" s="161"/>
      <c r="AI49" s="302">
        <f>SUM(AI47:AK48)</f>
        <v>0</v>
      </c>
      <c r="AJ49" s="302"/>
      <c r="AK49" s="302"/>
      <c r="AL49" s="315"/>
      <c r="AM49" s="316"/>
      <c r="AT49" s="5"/>
    </row>
    <row r="50" spans="1:46" ht="15" customHeight="1">
      <c r="A50" s="281" t="s">
        <v>80</v>
      </c>
      <c r="B50" s="282"/>
      <c r="C50" s="282"/>
      <c r="D50" s="282"/>
      <c r="E50" s="282"/>
      <c r="F50" s="282"/>
      <c r="G50" s="283"/>
      <c r="H50" s="282" t="s">
        <v>158</v>
      </c>
      <c r="I50" s="282"/>
      <c r="J50" s="282"/>
      <c r="K50" s="282"/>
      <c r="L50" s="282"/>
      <c r="M50" s="281" t="s">
        <v>23</v>
      </c>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3"/>
    </row>
    <row r="51" spans="1:46" ht="15" customHeight="1">
      <c r="A51" s="106" t="s">
        <v>81</v>
      </c>
      <c r="B51" s="107"/>
      <c r="C51" s="107"/>
      <c r="D51" s="107"/>
      <c r="E51" s="108"/>
      <c r="F51" s="108"/>
      <c r="G51" s="109"/>
      <c r="H51" s="294"/>
      <c r="I51" s="294"/>
      <c r="J51" s="294"/>
      <c r="K51" s="294"/>
      <c r="L51" s="294"/>
      <c r="M51" s="284"/>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6"/>
    </row>
    <row r="52" spans="1:46" ht="15" customHeight="1">
      <c r="A52" s="64" t="s">
        <v>82</v>
      </c>
      <c r="B52" s="65"/>
      <c r="C52" s="65"/>
      <c r="D52" s="65"/>
      <c r="E52" s="66"/>
      <c r="F52" s="66"/>
      <c r="G52" s="67"/>
      <c r="H52" s="293"/>
      <c r="I52" s="293"/>
      <c r="J52" s="293"/>
      <c r="K52" s="293"/>
      <c r="L52" s="293"/>
      <c r="M52" s="287"/>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9"/>
    </row>
    <row r="53" spans="1:46" ht="15" customHeight="1">
      <c r="A53" s="64" t="s">
        <v>83</v>
      </c>
      <c r="B53" s="65"/>
      <c r="C53" s="65"/>
      <c r="D53" s="65"/>
      <c r="E53" s="66"/>
      <c r="F53" s="66"/>
      <c r="G53" s="67"/>
      <c r="H53" s="293"/>
      <c r="I53" s="293"/>
      <c r="J53" s="293"/>
      <c r="K53" s="293"/>
      <c r="L53" s="293"/>
      <c r="M53" s="287"/>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9"/>
    </row>
    <row r="54" spans="1:46" ht="15" customHeight="1">
      <c r="A54" s="64" t="s">
        <v>84</v>
      </c>
      <c r="B54" s="65"/>
      <c r="C54" s="65"/>
      <c r="D54" s="65"/>
      <c r="E54" s="66"/>
      <c r="F54" s="66"/>
      <c r="G54" s="67"/>
      <c r="H54" s="293"/>
      <c r="I54" s="293"/>
      <c r="J54" s="293"/>
      <c r="K54" s="293"/>
      <c r="L54" s="293"/>
      <c r="M54" s="287"/>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9"/>
    </row>
    <row r="55" spans="1:46" ht="15" customHeight="1">
      <c r="A55" s="64" t="s">
        <v>85</v>
      </c>
      <c r="B55" s="65"/>
      <c r="C55" s="65"/>
      <c r="D55" s="65"/>
      <c r="E55" s="66"/>
      <c r="F55" s="66"/>
      <c r="G55" s="67"/>
      <c r="H55" s="293"/>
      <c r="I55" s="293"/>
      <c r="J55" s="293"/>
      <c r="K55" s="293"/>
      <c r="L55" s="293"/>
      <c r="M55" s="287"/>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9"/>
    </row>
    <row r="56" spans="1:46" ht="15" customHeight="1">
      <c r="A56" s="64" t="s">
        <v>86</v>
      </c>
      <c r="B56" s="65"/>
      <c r="C56" s="65"/>
      <c r="D56" s="65"/>
      <c r="E56" s="66"/>
      <c r="F56" s="66"/>
      <c r="G56" s="67"/>
      <c r="H56" s="293"/>
      <c r="I56" s="293"/>
      <c r="J56" s="293"/>
      <c r="K56" s="293"/>
      <c r="L56" s="293"/>
      <c r="M56" s="287"/>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9"/>
    </row>
    <row r="57" spans="1:46" ht="15" customHeight="1">
      <c r="A57" s="64" t="s">
        <v>87</v>
      </c>
      <c r="B57" s="65"/>
      <c r="C57" s="65"/>
      <c r="D57" s="65"/>
      <c r="E57" s="66"/>
      <c r="F57" s="66"/>
      <c r="G57" s="67"/>
      <c r="H57" s="293"/>
      <c r="I57" s="293"/>
      <c r="J57" s="293"/>
      <c r="K57" s="293"/>
      <c r="L57" s="293"/>
      <c r="M57" s="287"/>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9"/>
    </row>
    <row r="58" spans="1:46" ht="15" customHeight="1">
      <c r="A58" s="64" t="s">
        <v>88</v>
      </c>
      <c r="B58" s="68"/>
      <c r="C58" s="68"/>
      <c r="D58" s="68"/>
      <c r="E58" s="68"/>
      <c r="F58" s="68"/>
      <c r="G58" s="69"/>
      <c r="H58" s="293"/>
      <c r="I58" s="293"/>
      <c r="J58" s="293"/>
      <c r="K58" s="293"/>
      <c r="L58" s="293"/>
      <c r="M58" s="287"/>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9"/>
    </row>
    <row r="59" spans="1:46" ht="15" customHeight="1">
      <c r="A59" s="70" t="s">
        <v>89</v>
      </c>
      <c r="B59" s="71"/>
      <c r="C59" s="71"/>
      <c r="D59" s="71"/>
      <c r="E59" s="72"/>
      <c r="F59" s="72"/>
      <c r="G59" s="73"/>
      <c r="H59" s="280"/>
      <c r="I59" s="280"/>
      <c r="J59" s="280"/>
      <c r="K59" s="280"/>
      <c r="L59" s="280"/>
      <c r="M59" s="290"/>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291"/>
      <c r="AL59" s="291"/>
      <c r="AM59" s="292"/>
    </row>
    <row r="60" spans="1:46" ht="15" customHeight="1">
      <c r="A60" s="74" t="s">
        <v>46</v>
      </c>
      <c r="B60" s="82"/>
      <c r="C60" s="82"/>
      <c r="D60" s="82"/>
      <c r="E60" s="75"/>
      <c r="F60" s="75"/>
      <c r="G60" s="76"/>
      <c r="H60" s="275">
        <f>SUM(H51:L59)</f>
        <v>0</v>
      </c>
      <c r="I60" s="275"/>
      <c r="J60" s="275"/>
      <c r="K60" s="275"/>
      <c r="L60" s="276"/>
      <c r="M60" s="277"/>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9"/>
    </row>
    <row r="61" spans="1:46" ht="4.5" customHeight="1">
      <c r="A61" s="77"/>
      <c r="B61" s="77"/>
      <c r="C61" s="77"/>
      <c r="D61" s="77"/>
      <c r="E61" s="83"/>
      <c r="F61" s="83"/>
      <c r="G61" s="83"/>
      <c r="H61" s="83"/>
      <c r="I61" s="83"/>
      <c r="J61" s="85"/>
      <c r="K61" s="85"/>
      <c r="L61" s="85"/>
      <c r="M61" s="85"/>
      <c r="N61" s="85"/>
      <c r="O61" s="83"/>
      <c r="P61" s="83"/>
      <c r="Q61" s="83"/>
      <c r="R61" s="83"/>
      <c r="S61" s="83"/>
      <c r="T61" s="83"/>
      <c r="U61" s="83"/>
      <c r="V61" s="83"/>
      <c r="W61" s="83"/>
      <c r="X61" s="83"/>
      <c r="Y61" s="86"/>
      <c r="Z61" s="86"/>
      <c r="AA61" s="86"/>
      <c r="AB61" s="86"/>
      <c r="AC61" s="86"/>
      <c r="AD61" s="86"/>
      <c r="AE61" s="83"/>
      <c r="AF61" s="83"/>
      <c r="AG61" s="83"/>
      <c r="AH61" s="83"/>
      <c r="AI61" s="83"/>
      <c r="AJ61" s="83"/>
      <c r="AK61" s="83"/>
      <c r="AL61" s="83"/>
      <c r="AM61" s="83"/>
    </row>
    <row r="62" spans="1:46">
      <c r="A62" s="36" t="s">
        <v>159</v>
      </c>
      <c r="B62" s="84"/>
      <c r="C62" s="84"/>
      <c r="D62" s="84"/>
      <c r="E62" s="84"/>
      <c r="F62" s="84"/>
      <c r="G62" s="84"/>
      <c r="H62" s="84"/>
      <c r="I62" s="84"/>
      <c r="J62" s="84"/>
      <c r="K62" s="84"/>
      <c r="L62" s="84"/>
      <c r="M62" s="84"/>
      <c r="N62" s="84"/>
      <c r="O62" s="84"/>
      <c r="P62" s="84"/>
      <c r="Q62" s="84"/>
      <c r="R62" s="84"/>
      <c r="S62" s="84"/>
      <c r="T62" s="84"/>
      <c r="U62" s="84"/>
      <c r="V62" s="84"/>
      <c r="W62" s="84"/>
      <c r="X62" s="84"/>
      <c r="Y62" s="61"/>
      <c r="Z62" s="61"/>
      <c r="AA62" s="61"/>
      <c r="AB62" s="61"/>
      <c r="AC62" s="61"/>
      <c r="AD62" s="61"/>
      <c r="AE62" s="84"/>
      <c r="AF62" s="84"/>
      <c r="AG62" s="84"/>
      <c r="AH62" s="84"/>
      <c r="AI62" s="84"/>
      <c r="AJ62" s="84"/>
      <c r="AK62" s="84"/>
      <c r="AL62" s="84"/>
      <c r="AM62" s="84"/>
    </row>
  </sheetData>
  <sheetProtection algorithmName="SHA-512" hashValue="9Gc7BT/xCl5ZoZajtjksExsaDsgjEXC4AlCtWgwRozhQplq0AilBFSrqyd1y/Y+TprwMO2wgNXAwYZ/4O5lgMw==" saltValue="5n0+3tat6mF6GvvlZsjm9w==" spinCount="100000" sheet="1" formatCells="0" formatColumns="0" formatRows="0" insertColumns="0" insertRows="0" autoFilter="0"/>
  <mergeCells count="145">
    <mergeCell ref="A3:AM3"/>
    <mergeCell ref="A5:AM5"/>
    <mergeCell ref="A7:G7"/>
    <mergeCell ref="H7:N7"/>
    <mergeCell ref="O7:S7"/>
    <mergeCell ref="T7:AM7"/>
    <mergeCell ref="AH8:AM8"/>
    <mergeCell ref="D9:G9"/>
    <mergeCell ref="H9:K9"/>
    <mergeCell ref="L9:Y9"/>
    <mergeCell ref="AC9:AG9"/>
    <mergeCell ref="AH9:AM9"/>
    <mergeCell ref="A8:C9"/>
    <mergeCell ref="D8:G8"/>
    <mergeCell ref="H8:K8"/>
    <mergeCell ref="L8:Y8"/>
    <mergeCell ref="Z8:AB9"/>
    <mergeCell ref="AC8:AG8"/>
    <mergeCell ref="AE10:AF10"/>
    <mergeCell ref="AG10:AI10"/>
    <mergeCell ref="AJ10:AK10"/>
    <mergeCell ref="AL10:AM10"/>
    <mergeCell ref="AP10:AU10"/>
    <mergeCell ref="A11:H12"/>
    <mergeCell ref="A10:G10"/>
    <mergeCell ref="H10:Q10"/>
    <mergeCell ref="R10:W10"/>
    <mergeCell ref="X10:Y10"/>
    <mergeCell ref="Z10:AB10"/>
    <mergeCell ref="AC10:AD10"/>
    <mergeCell ref="AE21:AH21"/>
    <mergeCell ref="AI21:AK21"/>
    <mergeCell ref="AL21:AM21"/>
    <mergeCell ref="H22:L22"/>
    <mergeCell ref="M22:O22"/>
    <mergeCell ref="Q22:U22"/>
    <mergeCell ref="V22:X22"/>
    <mergeCell ref="AE22:AG22"/>
    <mergeCell ref="A14:AM14"/>
    <mergeCell ref="X16:Z16"/>
    <mergeCell ref="AA16:AM16"/>
    <mergeCell ref="X17:Z17"/>
    <mergeCell ref="AA17:AM17"/>
    <mergeCell ref="A19:AM19"/>
    <mergeCell ref="A27:G27"/>
    <mergeCell ref="H27:L27"/>
    <mergeCell ref="M27:AM27"/>
    <mergeCell ref="H28:L28"/>
    <mergeCell ref="M28:AM28"/>
    <mergeCell ref="H29:L29"/>
    <mergeCell ref="M29:AM29"/>
    <mergeCell ref="X24:AC24"/>
    <mergeCell ref="AD24:AH24"/>
    <mergeCell ref="AI24:AK24"/>
    <mergeCell ref="AL24:AM24"/>
    <mergeCell ref="X25:AA26"/>
    <mergeCell ref="AB25:AC26"/>
    <mergeCell ref="AI25:AK25"/>
    <mergeCell ref="AL25:AM25"/>
    <mergeCell ref="AI26:AK26"/>
    <mergeCell ref="AL26:AM26"/>
    <mergeCell ref="H33:L33"/>
    <mergeCell ref="M33:AM33"/>
    <mergeCell ref="H34:L34"/>
    <mergeCell ref="M34:AM34"/>
    <mergeCell ref="H35:L35"/>
    <mergeCell ref="M35:AM35"/>
    <mergeCell ref="H30:L30"/>
    <mergeCell ref="M30:AM30"/>
    <mergeCell ref="H31:L31"/>
    <mergeCell ref="M31:AM31"/>
    <mergeCell ref="H32:L32"/>
    <mergeCell ref="M32:AM32"/>
    <mergeCell ref="AA41:AB41"/>
    <mergeCell ref="AC41:AH41"/>
    <mergeCell ref="AI41:AK41"/>
    <mergeCell ref="H36:L36"/>
    <mergeCell ref="M36:AM36"/>
    <mergeCell ref="H37:L37"/>
    <mergeCell ref="M37:AM37"/>
    <mergeCell ref="AE39:AH39"/>
    <mergeCell ref="AI39:AK39"/>
    <mergeCell ref="AL39:AM39"/>
    <mergeCell ref="AI43:AK43"/>
    <mergeCell ref="AL43:AM43"/>
    <mergeCell ref="X44:Z44"/>
    <mergeCell ref="AA44:AB44"/>
    <mergeCell ref="AC44:AH44"/>
    <mergeCell ref="AI44:AK44"/>
    <mergeCell ref="AL44:AM44"/>
    <mergeCell ref="AL41:AM41"/>
    <mergeCell ref="B42:J45"/>
    <mergeCell ref="X42:Z42"/>
    <mergeCell ref="AA42:AB42"/>
    <mergeCell ref="AC42:AH42"/>
    <mergeCell ref="AI42:AK42"/>
    <mergeCell ref="AL42:AM42"/>
    <mergeCell ref="X43:Z43"/>
    <mergeCell ref="AA43:AB43"/>
    <mergeCell ref="AC43:AH43"/>
    <mergeCell ref="A40:J41"/>
    <mergeCell ref="X40:Z40"/>
    <mergeCell ref="AA40:AB40"/>
    <mergeCell ref="AC40:AH40"/>
    <mergeCell ref="AI40:AK40"/>
    <mergeCell ref="AL40:AM40"/>
    <mergeCell ref="X41:Z41"/>
    <mergeCell ref="X48:AA49"/>
    <mergeCell ref="AB48:AC49"/>
    <mergeCell ref="AI48:AK48"/>
    <mergeCell ref="AL48:AM48"/>
    <mergeCell ref="AI49:AK49"/>
    <mergeCell ref="AL49:AM49"/>
    <mergeCell ref="X45:Z45"/>
    <mergeCell ref="AA45:AB45"/>
    <mergeCell ref="AC45:AH45"/>
    <mergeCell ref="AI45:AK45"/>
    <mergeCell ref="AL45:AM45"/>
    <mergeCell ref="X47:AC47"/>
    <mergeCell ref="AD47:AH47"/>
    <mergeCell ref="AI47:AK47"/>
    <mergeCell ref="AL47:AM47"/>
    <mergeCell ref="H53:L53"/>
    <mergeCell ref="M53:AM53"/>
    <mergeCell ref="H54:L54"/>
    <mergeCell ref="M54:AM54"/>
    <mergeCell ref="H55:L55"/>
    <mergeCell ref="M55:AM55"/>
    <mergeCell ref="A50:G50"/>
    <mergeCell ref="H50:L50"/>
    <mergeCell ref="M50:AM50"/>
    <mergeCell ref="H51:L51"/>
    <mergeCell ref="M51:AM51"/>
    <mergeCell ref="H52:L52"/>
    <mergeCell ref="M52:AM52"/>
    <mergeCell ref="H59:L59"/>
    <mergeCell ref="M59:AM59"/>
    <mergeCell ref="H60:L60"/>
    <mergeCell ref="M60:AM60"/>
    <mergeCell ref="H56:L56"/>
    <mergeCell ref="M56:AM56"/>
    <mergeCell ref="H57:L57"/>
    <mergeCell ref="M57:AM57"/>
    <mergeCell ref="H58:L58"/>
    <mergeCell ref="M58:AM58"/>
  </mergeCells>
  <phoneticPr fontId="4"/>
  <dataValidations count="3">
    <dataValidation imeMode="halfAlpha" allowBlank="1" showInputMessage="1" showErrorMessage="1" sqref="S24:V26 J24:N26 H7:N7 D9:G9 AC9:AG9 X10:Y10"/>
    <dataValidation type="list" allowBlank="1" showInputMessage="1" showErrorMessage="1" sqref="X16:Z17">
      <formula1>"○"</formula1>
    </dataValidation>
    <dataValidation type="list" allowBlank="1" showInputMessage="1" showErrorMessage="1" sqref="H10">
      <formula1>$CA$5:$CA$40</formula1>
    </dataValidation>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1617" r:id="rId4" name="Check Box 1">
              <controlPr defaultSize="0" autoFill="0" autoLine="0" autoPict="0">
                <anchor moveWithCells="1">
                  <from>
                    <xdr:col>7</xdr:col>
                    <xdr:colOff>175260</xdr:colOff>
                    <xdr:row>9</xdr:row>
                    <xdr:rowOff>251460</xdr:rowOff>
                  </from>
                  <to>
                    <xdr:col>9</xdr:col>
                    <xdr:colOff>22860</xdr:colOff>
                    <xdr:row>11</xdr:row>
                    <xdr:rowOff>22860</xdr:rowOff>
                  </to>
                </anchor>
              </controlPr>
            </control>
          </mc:Choice>
        </mc:AlternateContent>
        <mc:AlternateContent xmlns:mc="http://schemas.openxmlformats.org/markup-compatibility/2006">
          <mc:Choice Requires="x14">
            <control shapeId="111618" r:id="rId5" name="Check Box 2">
              <controlPr defaultSize="0" autoFill="0" autoLine="0" autoPict="0">
                <anchor moveWithCells="1">
                  <from>
                    <xdr:col>23</xdr:col>
                    <xdr:colOff>121920</xdr:colOff>
                    <xdr:row>9</xdr:row>
                    <xdr:rowOff>251460</xdr:rowOff>
                  </from>
                  <to>
                    <xdr:col>25</xdr:col>
                    <xdr:colOff>7620</xdr:colOff>
                    <xdr:row>11</xdr:row>
                    <xdr:rowOff>22860</xdr:rowOff>
                  </to>
                </anchor>
              </controlPr>
            </control>
          </mc:Choice>
        </mc:AlternateContent>
        <mc:AlternateContent xmlns:mc="http://schemas.openxmlformats.org/markup-compatibility/2006">
          <mc:Choice Requires="x14">
            <control shapeId="111619" r:id="rId6" name="Check Box 3">
              <controlPr defaultSize="0" autoFill="0" autoLine="0" autoPict="0">
                <anchor moveWithCells="1">
                  <from>
                    <xdr:col>7</xdr:col>
                    <xdr:colOff>175260</xdr:colOff>
                    <xdr:row>10</xdr:row>
                    <xdr:rowOff>220980</xdr:rowOff>
                  </from>
                  <to>
                    <xdr:col>9</xdr:col>
                    <xdr:colOff>22860</xdr:colOff>
                    <xdr:row>12</xdr:row>
                    <xdr:rowOff>22860</xdr:rowOff>
                  </to>
                </anchor>
              </controlPr>
            </control>
          </mc:Choice>
        </mc:AlternateContent>
        <mc:AlternateContent xmlns:mc="http://schemas.openxmlformats.org/markup-compatibility/2006">
          <mc:Choice Requires="x14">
            <control shapeId="111620" r:id="rId7" name="Check Box 4">
              <controlPr defaultSize="0" autoFill="0" autoLine="0" autoPict="0">
                <anchor moveWithCells="1">
                  <from>
                    <xdr:col>23</xdr:col>
                    <xdr:colOff>121920</xdr:colOff>
                    <xdr:row>10</xdr:row>
                    <xdr:rowOff>220980</xdr:rowOff>
                  </from>
                  <to>
                    <xdr:col>25</xdr:col>
                    <xdr:colOff>7620</xdr:colOff>
                    <xdr:row>12</xdr:row>
                    <xdr:rowOff>7620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62"/>
  <sheetViews>
    <sheetView showGridLines="0" showZeros="0" view="pageBreakPreview" zoomScale="130" zoomScaleNormal="160" zoomScaleSheetLayoutView="130" workbookViewId="0">
      <selection activeCell="CG35" sqref="CG35"/>
    </sheetView>
  </sheetViews>
  <sheetFormatPr defaultColWidth="2.21875" defaultRowHeight="13.2"/>
  <cols>
    <col min="1" max="1" width="2.21875" style="3" customWidth="1"/>
    <col min="2" max="7" width="2.21875" style="3"/>
    <col min="8" max="19" width="2.44140625" style="3" bestFit="1" customWidth="1"/>
    <col min="20" max="40" width="2.21875" style="3"/>
    <col min="41" max="47" width="2.21875" style="3" hidden="1" customWidth="1"/>
    <col min="48" max="49" width="2.21875" style="3"/>
    <col min="50" max="72" width="0" style="3" hidden="1" customWidth="1"/>
    <col min="73" max="78" width="2.21875" style="3"/>
    <col min="79" max="79" width="49.109375" style="3" hidden="1" customWidth="1"/>
    <col min="80" max="84" width="8.109375" style="3" hidden="1" customWidth="1"/>
    <col min="85" max="87" width="8.109375" style="3" customWidth="1"/>
    <col min="88" max="16384" width="2.21875" style="3"/>
  </cols>
  <sheetData>
    <row r="1" spans="1:84">
      <c r="A1" s="3" t="s">
        <v>160</v>
      </c>
    </row>
    <row r="2" spans="1:84" ht="3" customHeight="1"/>
    <row r="3" spans="1:84">
      <c r="A3" s="365" t="s">
        <v>141</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7"/>
      <c r="CA3" s="14"/>
      <c r="CB3" s="15" t="s">
        <v>60</v>
      </c>
      <c r="CC3" s="14"/>
      <c r="CD3" s="14"/>
      <c r="CE3" s="15" t="s">
        <v>63</v>
      </c>
      <c r="CF3" s="14"/>
    </row>
    <row r="4" spans="1:84" ht="4.5"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CA4" s="14"/>
      <c r="CB4" s="15" t="s">
        <v>62</v>
      </c>
      <c r="CC4" s="15"/>
      <c r="CD4" s="15" t="s">
        <v>70</v>
      </c>
      <c r="CE4" s="15" t="s">
        <v>62</v>
      </c>
      <c r="CF4" s="14"/>
    </row>
    <row r="5" spans="1:84">
      <c r="A5" s="356" t="s">
        <v>71</v>
      </c>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8"/>
      <c r="CA5" t="s">
        <v>25</v>
      </c>
      <c r="CB5" s="6">
        <v>892</v>
      </c>
      <c r="CC5" t="s">
        <v>58</v>
      </c>
      <c r="CD5"/>
      <c r="CE5" s="6">
        <v>200</v>
      </c>
      <c r="CF5" t="s">
        <v>58</v>
      </c>
    </row>
    <row r="6" spans="1:84" ht="4.5" customHeight="1">
      <c r="A6" s="199"/>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CA6" t="s">
        <v>26</v>
      </c>
      <c r="CB6" s="6">
        <v>1137</v>
      </c>
      <c r="CC6" t="s">
        <v>58</v>
      </c>
      <c r="CD6"/>
      <c r="CE6" s="6">
        <v>200</v>
      </c>
      <c r="CF6" t="s">
        <v>58</v>
      </c>
    </row>
    <row r="7" spans="1:84" ht="17.25" customHeight="1">
      <c r="A7" s="281" t="s">
        <v>41</v>
      </c>
      <c r="B7" s="282"/>
      <c r="C7" s="282"/>
      <c r="D7" s="282"/>
      <c r="E7" s="282"/>
      <c r="F7" s="282"/>
      <c r="G7" s="283"/>
      <c r="H7" s="375"/>
      <c r="I7" s="376"/>
      <c r="J7" s="376"/>
      <c r="K7" s="376"/>
      <c r="L7" s="376"/>
      <c r="M7" s="376"/>
      <c r="N7" s="377"/>
      <c r="O7" s="281" t="s">
        <v>72</v>
      </c>
      <c r="P7" s="282"/>
      <c r="Q7" s="282"/>
      <c r="R7" s="282"/>
      <c r="S7" s="283"/>
      <c r="T7" s="378"/>
      <c r="U7" s="345"/>
      <c r="V7" s="345"/>
      <c r="W7" s="345"/>
      <c r="X7" s="345"/>
      <c r="Y7" s="345"/>
      <c r="Z7" s="345"/>
      <c r="AA7" s="345"/>
      <c r="AB7" s="345"/>
      <c r="AC7" s="345"/>
      <c r="AD7" s="345"/>
      <c r="AE7" s="345"/>
      <c r="AF7" s="345"/>
      <c r="AG7" s="345"/>
      <c r="AH7" s="345"/>
      <c r="AI7" s="345"/>
      <c r="AJ7" s="345"/>
      <c r="AK7" s="345"/>
      <c r="AL7" s="345"/>
      <c r="AM7" s="379"/>
      <c r="CA7" t="s">
        <v>27</v>
      </c>
      <c r="CB7" s="6">
        <v>1480</v>
      </c>
      <c r="CC7" t="s">
        <v>58</v>
      </c>
      <c r="CD7"/>
      <c r="CE7" s="6">
        <v>200</v>
      </c>
      <c r="CF7" t="s">
        <v>58</v>
      </c>
    </row>
    <row r="8" spans="1:84">
      <c r="A8" s="368" t="s">
        <v>73</v>
      </c>
      <c r="B8" s="369"/>
      <c r="C8" s="370"/>
      <c r="D8" s="281" t="s">
        <v>120</v>
      </c>
      <c r="E8" s="282"/>
      <c r="F8" s="282"/>
      <c r="G8" s="283"/>
      <c r="H8" s="281" t="s">
        <v>74</v>
      </c>
      <c r="I8" s="282"/>
      <c r="J8" s="282"/>
      <c r="K8" s="283"/>
      <c r="L8" s="281" t="s">
        <v>75</v>
      </c>
      <c r="M8" s="282"/>
      <c r="N8" s="282"/>
      <c r="O8" s="282"/>
      <c r="P8" s="282"/>
      <c r="Q8" s="282"/>
      <c r="R8" s="282"/>
      <c r="S8" s="282"/>
      <c r="T8" s="282"/>
      <c r="U8" s="282"/>
      <c r="V8" s="282"/>
      <c r="W8" s="282"/>
      <c r="X8" s="282"/>
      <c r="Y8" s="283"/>
      <c r="Z8" s="368" t="s">
        <v>76</v>
      </c>
      <c r="AA8" s="369"/>
      <c r="AB8" s="370"/>
      <c r="AC8" s="281" t="s">
        <v>3</v>
      </c>
      <c r="AD8" s="282"/>
      <c r="AE8" s="282"/>
      <c r="AF8" s="282"/>
      <c r="AG8" s="282"/>
      <c r="AH8" s="383" t="s">
        <v>78</v>
      </c>
      <c r="AI8" s="350"/>
      <c r="AJ8" s="350"/>
      <c r="AK8" s="350"/>
      <c r="AL8" s="350"/>
      <c r="AM8" s="351"/>
      <c r="AV8" s="4"/>
      <c r="CA8" s="2" t="s">
        <v>40</v>
      </c>
      <c r="CB8" s="6">
        <v>384</v>
      </c>
      <c r="CC8" t="s">
        <v>58</v>
      </c>
      <c r="CD8"/>
      <c r="CE8" s="6">
        <v>200</v>
      </c>
      <c r="CF8" t="s">
        <v>58</v>
      </c>
    </row>
    <row r="9" spans="1:84" ht="17.25" customHeight="1">
      <c r="A9" s="371"/>
      <c r="B9" s="372"/>
      <c r="C9" s="373"/>
      <c r="D9" s="380"/>
      <c r="E9" s="381"/>
      <c r="F9" s="381"/>
      <c r="G9" s="382"/>
      <c r="H9" s="374" t="s">
        <v>142</v>
      </c>
      <c r="I9" s="269"/>
      <c r="J9" s="269"/>
      <c r="K9" s="270"/>
      <c r="L9" s="298"/>
      <c r="M9" s="299"/>
      <c r="N9" s="299"/>
      <c r="O9" s="299"/>
      <c r="P9" s="299"/>
      <c r="Q9" s="299"/>
      <c r="R9" s="299"/>
      <c r="S9" s="299"/>
      <c r="T9" s="299"/>
      <c r="U9" s="299"/>
      <c r="V9" s="299"/>
      <c r="W9" s="299"/>
      <c r="X9" s="299"/>
      <c r="Y9" s="339"/>
      <c r="Z9" s="371"/>
      <c r="AA9" s="372"/>
      <c r="AB9" s="373"/>
      <c r="AC9" s="298"/>
      <c r="AD9" s="299"/>
      <c r="AE9" s="299"/>
      <c r="AF9" s="299"/>
      <c r="AG9" s="339"/>
      <c r="AH9" s="384"/>
      <c r="AI9" s="385"/>
      <c r="AJ9" s="385"/>
      <c r="AK9" s="385"/>
      <c r="AL9" s="385"/>
      <c r="AM9" s="386"/>
      <c r="CA9" t="s">
        <v>4</v>
      </c>
      <c r="CB9" s="6">
        <v>375</v>
      </c>
      <c r="CC9" t="s">
        <v>58</v>
      </c>
      <c r="CD9"/>
      <c r="CE9" s="6">
        <v>200</v>
      </c>
      <c r="CF9" t="s">
        <v>58</v>
      </c>
    </row>
    <row r="10" spans="1:84" s="4" customFormat="1" ht="20.25" customHeight="1">
      <c r="A10" s="335" t="s">
        <v>121</v>
      </c>
      <c r="B10" s="336"/>
      <c r="C10" s="336"/>
      <c r="D10" s="336"/>
      <c r="E10" s="336"/>
      <c r="F10" s="336"/>
      <c r="G10" s="336"/>
      <c r="H10" s="362"/>
      <c r="I10" s="363"/>
      <c r="J10" s="363"/>
      <c r="K10" s="363"/>
      <c r="L10" s="363"/>
      <c r="M10" s="363"/>
      <c r="N10" s="363"/>
      <c r="O10" s="363"/>
      <c r="P10" s="363"/>
      <c r="Q10" s="364"/>
      <c r="R10" s="359" t="s">
        <v>122</v>
      </c>
      <c r="S10" s="360"/>
      <c r="T10" s="360"/>
      <c r="U10" s="360"/>
      <c r="V10" s="360"/>
      <c r="W10" s="361"/>
      <c r="X10" s="337"/>
      <c r="Y10" s="338"/>
      <c r="Z10" s="349" t="s">
        <v>57</v>
      </c>
      <c r="AA10" s="350"/>
      <c r="AB10" s="351"/>
      <c r="AC10" s="345"/>
      <c r="AD10" s="345"/>
      <c r="AE10" s="324" t="s">
        <v>42</v>
      </c>
      <c r="AF10" s="325"/>
      <c r="AG10" s="346" t="s">
        <v>91</v>
      </c>
      <c r="AH10" s="347"/>
      <c r="AI10" s="348"/>
      <c r="AJ10" s="345"/>
      <c r="AK10" s="345"/>
      <c r="AL10" s="324" t="s">
        <v>42</v>
      </c>
      <c r="AM10" s="325"/>
      <c r="AP10" s="340"/>
      <c r="AQ10" s="340"/>
      <c r="AR10" s="340"/>
      <c r="AS10" s="340"/>
      <c r="AT10" s="340"/>
      <c r="AU10" s="340"/>
      <c r="CA10" t="s">
        <v>28</v>
      </c>
      <c r="CB10" s="6">
        <v>939</v>
      </c>
      <c r="CC10" t="s">
        <v>58</v>
      </c>
      <c r="CD10"/>
      <c r="CE10" s="6">
        <v>200</v>
      </c>
      <c r="CF10" t="s">
        <v>58</v>
      </c>
    </row>
    <row r="11" spans="1:84" s="4" customFormat="1" ht="18" customHeight="1">
      <c r="A11" s="352" t="s">
        <v>22</v>
      </c>
      <c r="B11" s="305"/>
      <c r="C11" s="305"/>
      <c r="D11" s="305"/>
      <c r="E11" s="305"/>
      <c r="F11" s="305"/>
      <c r="G11" s="305"/>
      <c r="H11" s="306"/>
      <c r="I11" s="9"/>
      <c r="J11" s="39" t="s">
        <v>50</v>
      </c>
      <c r="K11" s="40"/>
      <c r="L11" s="41"/>
      <c r="M11" s="41"/>
      <c r="N11" s="41"/>
      <c r="O11" s="41"/>
      <c r="P11" s="41"/>
      <c r="Q11" s="41"/>
      <c r="R11" s="41"/>
      <c r="S11" s="41"/>
      <c r="T11" s="41"/>
      <c r="U11" s="41"/>
      <c r="V11" s="41"/>
      <c r="W11" s="41"/>
      <c r="X11" s="41"/>
      <c r="Y11" s="9"/>
      <c r="Z11" s="39" t="s">
        <v>65</v>
      </c>
      <c r="AA11" s="40"/>
      <c r="AB11" s="41"/>
      <c r="AC11" s="41"/>
      <c r="AD11" s="41"/>
      <c r="AE11" s="41"/>
      <c r="AF11" s="41"/>
      <c r="AG11" s="41"/>
      <c r="AH11" s="41"/>
      <c r="AI11" s="41"/>
      <c r="AJ11" s="41"/>
      <c r="AK11" s="41"/>
      <c r="AL11" s="41"/>
      <c r="AM11" s="45"/>
      <c r="CA11" t="s">
        <v>29</v>
      </c>
      <c r="CB11" s="6">
        <v>1181</v>
      </c>
      <c r="CC11" t="s">
        <v>58</v>
      </c>
      <c r="CD11"/>
      <c r="CE11" s="6">
        <v>200</v>
      </c>
      <c r="CF11" t="s">
        <v>58</v>
      </c>
    </row>
    <row r="12" spans="1:84" s="4" customFormat="1" ht="18" customHeight="1">
      <c r="A12" s="353"/>
      <c r="B12" s="308"/>
      <c r="C12" s="308"/>
      <c r="D12" s="308"/>
      <c r="E12" s="308"/>
      <c r="F12" s="308"/>
      <c r="G12" s="308"/>
      <c r="H12" s="309"/>
      <c r="I12" s="13"/>
      <c r="J12" s="42" t="s">
        <v>69</v>
      </c>
      <c r="K12" s="43"/>
      <c r="L12" s="44"/>
      <c r="M12" s="44"/>
      <c r="N12" s="44"/>
      <c r="O12" s="44"/>
      <c r="P12" s="44"/>
      <c r="Q12" s="44"/>
      <c r="R12" s="44"/>
      <c r="S12" s="44"/>
      <c r="T12" s="44"/>
      <c r="U12" s="43"/>
      <c r="V12" s="44"/>
      <c r="W12" s="44"/>
      <c r="X12" s="44"/>
      <c r="Y12" s="8"/>
      <c r="Z12" s="46" t="s">
        <v>68</v>
      </c>
      <c r="AA12" s="43"/>
      <c r="AB12" s="44"/>
      <c r="AC12" s="44"/>
      <c r="AD12" s="44"/>
      <c r="AE12" s="44"/>
      <c r="AF12" s="44"/>
      <c r="AG12" s="44"/>
      <c r="AH12" s="44"/>
      <c r="AI12" s="44"/>
      <c r="AJ12" s="44"/>
      <c r="AK12" s="44"/>
      <c r="AL12" s="44"/>
      <c r="AM12" s="47"/>
      <c r="CA12" t="s">
        <v>30</v>
      </c>
      <c r="CB12" s="6">
        <v>1885</v>
      </c>
      <c r="CC12" t="s">
        <v>58</v>
      </c>
      <c r="CD12"/>
      <c r="CE12" s="6">
        <v>200</v>
      </c>
      <c r="CF12" t="s">
        <v>58</v>
      </c>
    </row>
    <row r="13" spans="1:84" s="4" customFormat="1" ht="6" customHeight="1">
      <c r="A13" s="151"/>
      <c r="B13" s="151"/>
      <c r="C13" s="151"/>
      <c r="D13" s="151"/>
      <c r="E13" s="151"/>
      <c r="F13" s="151"/>
      <c r="G13" s="151"/>
      <c r="H13" s="151"/>
      <c r="I13" s="40"/>
      <c r="J13" s="39"/>
      <c r="K13" s="40"/>
      <c r="L13" s="41"/>
      <c r="M13" s="41"/>
      <c r="N13" s="41"/>
      <c r="O13" s="41"/>
      <c r="P13" s="41"/>
      <c r="Q13" s="41"/>
      <c r="R13" s="41"/>
      <c r="S13" s="41"/>
      <c r="T13" s="41"/>
      <c r="U13" s="40"/>
      <c r="V13" s="41"/>
      <c r="W13" s="41"/>
      <c r="X13" s="41"/>
      <c r="Y13" s="39"/>
      <c r="Z13" s="152"/>
      <c r="AA13" s="40"/>
      <c r="AB13" s="41"/>
      <c r="AC13" s="41"/>
      <c r="AD13" s="41"/>
      <c r="AE13" s="41"/>
      <c r="AF13" s="41"/>
      <c r="AG13" s="41"/>
      <c r="AH13" s="41"/>
      <c r="AI13" s="41"/>
      <c r="AJ13" s="41"/>
      <c r="AK13" s="41"/>
      <c r="AL13" s="41"/>
      <c r="AM13" s="41"/>
      <c r="CA13" t="s">
        <v>24</v>
      </c>
      <c r="CB13" s="6">
        <f>CD13*個票24!$AC$10</f>
        <v>0</v>
      </c>
      <c r="CC13" t="s">
        <v>59</v>
      </c>
      <c r="CD13">
        <v>44</v>
      </c>
      <c r="CE13" s="6">
        <v>200</v>
      </c>
      <c r="CF13" t="s">
        <v>58</v>
      </c>
    </row>
    <row r="14" spans="1:84" s="4" customFormat="1" hidden="1">
      <c r="A14" s="314"/>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4"/>
      <c r="CA14" t="s">
        <v>21</v>
      </c>
      <c r="CB14" s="6">
        <f>CD14*個票24!$AC$10</f>
        <v>0</v>
      </c>
      <c r="CC14" t="s">
        <v>59</v>
      </c>
      <c r="CD14">
        <v>44</v>
      </c>
      <c r="CE14" s="6">
        <v>200</v>
      </c>
      <c r="CF14" t="s">
        <v>58</v>
      </c>
    </row>
    <row r="15" spans="1:84" s="4" customFormat="1" ht="3" hidden="1" customHeight="1">
      <c r="A15" s="53"/>
      <c r="B15" s="53"/>
      <c r="C15" s="53"/>
      <c r="D15" s="53"/>
      <c r="E15" s="53"/>
      <c r="F15" s="53"/>
      <c r="G15" s="53"/>
      <c r="H15" s="53"/>
      <c r="I15" s="50"/>
      <c r="J15" s="54"/>
      <c r="K15" s="49"/>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CA15" t="s">
        <v>5</v>
      </c>
      <c r="CB15" s="6">
        <v>534</v>
      </c>
      <c r="CC15" t="s">
        <v>58</v>
      </c>
      <c r="CD15"/>
      <c r="CE15" s="6">
        <v>200</v>
      </c>
      <c r="CF15" t="s">
        <v>58</v>
      </c>
    </row>
    <row r="16" spans="1:84" s="4" customFormat="1" ht="18" hidden="1" customHeight="1">
      <c r="A16" s="153"/>
      <c r="B16" s="169"/>
      <c r="C16" s="169"/>
      <c r="D16" s="169"/>
      <c r="E16" s="169"/>
      <c r="F16" s="169"/>
      <c r="G16" s="169"/>
      <c r="H16" s="169"/>
      <c r="I16" s="169"/>
      <c r="J16" s="169"/>
      <c r="K16" s="169"/>
      <c r="L16" s="169"/>
      <c r="M16" s="169"/>
      <c r="N16" s="169"/>
      <c r="O16" s="169"/>
      <c r="P16" s="169"/>
      <c r="Q16" s="169"/>
      <c r="R16" s="169"/>
      <c r="S16" s="169"/>
      <c r="T16" s="201"/>
      <c r="U16" s="201"/>
      <c r="V16" s="201"/>
      <c r="W16" s="201"/>
      <c r="X16" s="314"/>
      <c r="Y16" s="314"/>
      <c r="Z16" s="314"/>
      <c r="AA16" s="328"/>
      <c r="AB16" s="328"/>
      <c r="AC16" s="328"/>
      <c r="AD16" s="328"/>
      <c r="AE16" s="328"/>
      <c r="AF16" s="328"/>
      <c r="AG16" s="328"/>
      <c r="AH16" s="328"/>
      <c r="AI16" s="328"/>
      <c r="AJ16" s="328"/>
      <c r="AK16" s="328"/>
      <c r="AL16" s="328"/>
      <c r="AM16" s="328"/>
      <c r="CA16" t="s">
        <v>6</v>
      </c>
      <c r="CB16" s="6">
        <v>564</v>
      </c>
      <c r="CC16" t="s">
        <v>58</v>
      </c>
      <c r="CD16"/>
      <c r="CE16" s="6">
        <v>200</v>
      </c>
      <c r="CF16" t="s">
        <v>58</v>
      </c>
    </row>
    <row r="17" spans="1:84" s="4" customFormat="1" ht="18" hidden="1" customHeight="1">
      <c r="A17" s="153"/>
      <c r="B17" s="169"/>
      <c r="C17" s="169"/>
      <c r="D17" s="169"/>
      <c r="E17" s="169"/>
      <c r="F17" s="169"/>
      <c r="G17" s="169"/>
      <c r="H17" s="169"/>
      <c r="I17" s="169"/>
      <c r="J17" s="169"/>
      <c r="K17" s="169"/>
      <c r="L17" s="169"/>
      <c r="M17" s="169"/>
      <c r="N17" s="169"/>
      <c r="O17" s="169"/>
      <c r="P17" s="169"/>
      <c r="Q17" s="169"/>
      <c r="R17" s="169"/>
      <c r="S17" s="169"/>
      <c r="T17" s="155"/>
      <c r="U17" s="155"/>
      <c r="V17" s="155"/>
      <c r="W17" s="155"/>
      <c r="X17" s="314"/>
      <c r="Y17" s="314"/>
      <c r="Z17" s="314"/>
      <c r="AA17" s="328"/>
      <c r="AB17" s="328"/>
      <c r="AC17" s="328"/>
      <c r="AD17" s="328"/>
      <c r="AE17" s="328"/>
      <c r="AF17" s="328"/>
      <c r="AG17" s="328"/>
      <c r="AH17" s="328"/>
      <c r="AI17" s="328"/>
      <c r="AJ17" s="328"/>
      <c r="AK17" s="328"/>
      <c r="AL17" s="328"/>
      <c r="AM17" s="328"/>
      <c r="CA17" t="s">
        <v>7</v>
      </c>
      <c r="CB17" s="6">
        <v>518</v>
      </c>
      <c r="CC17" t="s">
        <v>58</v>
      </c>
      <c r="CD17"/>
      <c r="CE17" s="6">
        <v>200</v>
      </c>
      <c r="CF17" t="s">
        <v>58</v>
      </c>
    </row>
    <row r="18" spans="1:84" s="4" customFormat="1" ht="6" customHeight="1">
      <c r="A18" s="53"/>
      <c r="B18" s="53"/>
      <c r="C18" s="53"/>
      <c r="D18" s="53"/>
      <c r="E18" s="53"/>
      <c r="F18" s="53"/>
      <c r="G18" s="53"/>
      <c r="H18" s="53"/>
      <c r="I18" s="50"/>
      <c r="J18" s="54"/>
      <c r="K18" s="49"/>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CA18" t="s">
        <v>8</v>
      </c>
      <c r="CB18" s="6">
        <v>227</v>
      </c>
      <c r="CC18" t="s">
        <v>58</v>
      </c>
      <c r="CD18"/>
      <c r="CE18" s="6">
        <v>200</v>
      </c>
      <c r="CF18" t="s">
        <v>58</v>
      </c>
    </row>
    <row r="19" spans="1:84" s="4" customFormat="1">
      <c r="A19" s="356" t="s">
        <v>134</v>
      </c>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8"/>
      <c r="CA19" t="s">
        <v>9</v>
      </c>
      <c r="CB19" s="6">
        <v>508</v>
      </c>
      <c r="CC19" t="s">
        <v>58</v>
      </c>
      <c r="CD19"/>
      <c r="CE19" s="6">
        <v>200</v>
      </c>
      <c r="CF19" t="s">
        <v>58</v>
      </c>
    </row>
    <row r="20" spans="1:84" s="4" customFormat="1" ht="3" customHeight="1" thickBot="1">
      <c r="A20" s="53"/>
      <c r="B20" s="53"/>
      <c r="C20" s="53"/>
      <c r="D20" s="53"/>
      <c r="E20" s="53"/>
      <c r="F20" s="53"/>
      <c r="G20" s="53"/>
      <c r="H20" s="53"/>
      <c r="I20" s="50"/>
      <c r="J20" s="54"/>
      <c r="K20" s="49"/>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CA20" t="s">
        <v>10</v>
      </c>
      <c r="CB20" s="6">
        <v>204</v>
      </c>
      <c r="CC20" t="s">
        <v>58</v>
      </c>
      <c r="CD20"/>
      <c r="CE20" s="6">
        <v>200</v>
      </c>
      <c r="CF20" t="s">
        <v>58</v>
      </c>
    </row>
    <row r="21" spans="1:84" s="4" customFormat="1" ht="19.5" customHeight="1" thickBot="1">
      <c r="A21" s="55" t="s">
        <v>49</v>
      </c>
      <c r="B21" s="53"/>
      <c r="C21" s="53"/>
      <c r="D21" s="53"/>
      <c r="E21" s="53"/>
      <c r="F21" s="53"/>
      <c r="G21" s="53"/>
      <c r="H21" s="53"/>
      <c r="I21" s="111"/>
      <c r="J21" s="54"/>
      <c r="K21" s="49"/>
      <c r="L21" s="51"/>
      <c r="M21" s="51"/>
      <c r="N21" s="51"/>
      <c r="O21" s="51"/>
      <c r="P21" s="51"/>
      <c r="Q21" s="51"/>
      <c r="R21" s="51"/>
      <c r="S21" s="51"/>
      <c r="T21" s="51"/>
      <c r="U21" s="51"/>
      <c r="V21" s="51"/>
      <c r="W21" s="51"/>
      <c r="X21" s="51"/>
      <c r="Y21" s="51"/>
      <c r="Z21" s="51"/>
      <c r="AA21" s="51"/>
      <c r="AB21" s="51"/>
      <c r="AC21" s="51"/>
      <c r="AD21" s="51"/>
      <c r="AE21" s="261" t="s">
        <v>154</v>
      </c>
      <c r="AF21" s="262"/>
      <c r="AG21" s="262"/>
      <c r="AH21" s="263"/>
      <c r="AI21" s="322">
        <f>(20*M22+5*V22)*10+AE22</f>
        <v>0</v>
      </c>
      <c r="AJ21" s="323"/>
      <c r="AK21" s="323"/>
      <c r="AL21" s="320" t="s">
        <v>39</v>
      </c>
      <c r="AM21" s="321"/>
      <c r="CA21" t="s">
        <v>11</v>
      </c>
      <c r="CB21" s="6">
        <v>148</v>
      </c>
      <c r="CC21" t="s">
        <v>58</v>
      </c>
      <c r="CD21"/>
      <c r="CE21" s="6">
        <v>200</v>
      </c>
      <c r="CF21" t="s">
        <v>58</v>
      </c>
    </row>
    <row r="22" spans="1:84" s="4" customFormat="1" ht="19.5" customHeight="1">
      <c r="A22" s="202" t="s">
        <v>54</v>
      </c>
      <c r="B22" s="21"/>
      <c r="C22" s="22"/>
      <c r="D22" s="22"/>
      <c r="E22" s="22"/>
      <c r="F22" s="22"/>
      <c r="G22" s="23"/>
      <c r="H22" s="341" t="s">
        <v>55</v>
      </c>
      <c r="I22" s="342"/>
      <c r="J22" s="342"/>
      <c r="K22" s="342"/>
      <c r="L22" s="343"/>
      <c r="M22" s="344"/>
      <c r="N22" s="344"/>
      <c r="O22" s="344"/>
      <c r="P22" s="16" t="s">
        <v>42</v>
      </c>
      <c r="Q22" s="295" t="s">
        <v>139</v>
      </c>
      <c r="R22" s="296"/>
      <c r="S22" s="296"/>
      <c r="T22" s="296"/>
      <c r="U22" s="297"/>
      <c r="V22" s="344"/>
      <c r="W22" s="344"/>
      <c r="X22" s="344"/>
      <c r="Y22" s="63" t="s">
        <v>42</v>
      </c>
      <c r="Z22" s="196" t="s">
        <v>101</v>
      </c>
      <c r="AA22" s="197"/>
      <c r="AB22" s="197"/>
      <c r="AC22" s="197"/>
      <c r="AD22" s="198"/>
      <c r="AE22" s="392"/>
      <c r="AF22" s="393"/>
      <c r="AG22" s="393"/>
      <c r="AH22" s="114" t="s">
        <v>102</v>
      </c>
      <c r="AI22" s="114"/>
      <c r="AJ22" s="112"/>
      <c r="AK22" s="44"/>
      <c r="AL22" s="44"/>
      <c r="AM22" s="47"/>
      <c r="AO22" s="4">
        <f>IF(M22=0,,"有")</f>
        <v>0</v>
      </c>
      <c r="CA22" t="s">
        <v>12</v>
      </c>
      <c r="CB22" s="6">
        <v>148</v>
      </c>
      <c r="CC22" t="s">
        <v>58</v>
      </c>
      <c r="CD22"/>
      <c r="CE22" s="6">
        <v>200</v>
      </c>
      <c r="CF22" t="s">
        <v>58</v>
      </c>
    </row>
    <row r="23" spans="1:84" s="4" customFormat="1" ht="6" customHeight="1" thickBot="1">
      <c r="A23" s="53"/>
      <c r="B23" s="53"/>
      <c r="C23" s="53"/>
      <c r="D23" s="53"/>
      <c r="E23" s="53"/>
      <c r="F23" s="53"/>
      <c r="G23" s="53"/>
      <c r="H23" s="53"/>
      <c r="I23" s="50"/>
      <c r="J23" s="54"/>
      <c r="K23" s="49"/>
      <c r="L23" s="51"/>
      <c r="M23" s="51"/>
      <c r="N23" s="51"/>
      <c r="O23" s="51"/>
      <c r="P23" s="51"/>
      <c r="Q23" s="51"/>
      <c r="R23" s="51"/>
      <c r="S23" s="51"/>
      <c r="T23" s="51"/>
      <c r="U23" s="51"/>
      <c r="V23" s="51"/>
      <c r="W23" s="51"/>
      <c r="X23" s="199"/>
      <c r="Y23" s="199"/>
      <c r="Z23" s="199"/>
      <c r="AA23" s="199"/>
      <c r="AB23" s="199"/>
      <c r="AC23" s="199"/>
      <c r="AD23" s="41"/>
      <c r="AE23" s="51"/>
      <c r="AF23" s="51"/>
      <c r="AG23" s="51"/>
      <c r="AH23" s="51"/>
      <c r="AI23" s="51"/>
      <c r="AJ23" s="51"/>
      <c r="AK23" s="51"/>
      <c r="AL23" s="51"/>
      <c r="AM23" s="51"/>
      <c r="CA23" s="12" t="s">
        <v>47</v>
      </c>
      <c r="CB23" s="6">
        <v>33</v>
      </c>
      <c r="CC23" t="s">
        <v>58</v>
      </c>
      <c r="CD23"/>
      <c r="CE23" s="6">
        <v>200</v>
      </c>
      <c r="CF23" t="s">
        <v>58</v>
      </c>
    </row>
    <row r="24" spans="1:84" ht="19.5" customHeight="1" thickBot="1">
      <c r="A24" s="56" t="s">
        <v>64</v>
      </c>
      <c r="B24" s="53"/>
      <c r="C24" s="168"/>
      <c r="D24" s="53"/>
      <c r="E24" s="57"/>
      <c r="F24" s="53"/>
      <c r="G24" s="53"/>
      <c r="H24" s="53"/>
      <c r="I24" s="53"/>
      <c r="J24" s="58"/>
      <c r="K24" s="58"/>
      <c r="L24" s="58"/>
      <c r="M24" s="58"/>
      <c r="N24" s="58"/>
      <c r="O24" s="59"/>
      <c r="P24" s="60"/>
      <c r="Q24" s="61"/>
      <c r="R24" s="61"/>
      <c r="S24" s="58"/>
      <c r="T24" s="54"/>
      <c r="U24" s="58"/>
      <c r="V24" s="58"/>
      <c r="W24" s="168"/>
      <c r="X24" s="264" t="s">
        <v>90</v>
      </c>
      <c r="Y24" s="265"/>
      <c r="Z24" s="265"/>
      <c r="AA24" s="265"/>
      <c r="AB24" s="265"/>
      <c r="AC24" s="266"/>
      <c r="AD24" s="261" t="s">
        <v>155</v>
      </c>
      <c r="AE24" s="262"/>
      <c r="AF24" s="262"/>
      <c r="AG24" s="262"/>
      <c r="AH24" s="263"/>
      <c r="AI24" s="354">
        <f>MIN(X25,ROUNDDOWN(H37/1000,0))</f>
        <v>0</v>
      </c>
      <c r="AJ24" s="355"/>
      <c r="AK24" s="355"/>
      <c r="AL24" s="320" t="s">
        <v>39</v>
      </c>
      <c r="AM24" s="321"/>
      <c r="CA24" t="s">
        <v>13</v>
      </c>
      <c r="CB24" s="6">
        <v>475</v>
      </c>
      <c r="CC24" t="s">
        <v>58</v>
      </c>
      <c r="CD24"/>
      <c r="CE24" s="6">
        <v>200</v>
      </c>
      <c r="CF24" t="s">
        <v>58</v>
      </c>
    </row>
    <row r="25" spans="1:84" ht="13.8" thickBot="1">
      <c r="A25" s="56"/>
      <c r="B25" s="53"/>
      <c r="C25" s="168"/>
      <c r="D25" s="53"/>
      <c r="E25" s="57"/>
      <c r="F25" s="53"/>
      <c r="G25" s="53"/>
      <c r="H25" s="53"/>
      <c r="I25" s="53"/>
      <c r="J25" s="58"/>
      <c r="K25" s="58"/>
      <c r="L25" s="58"/>
      <c r="M25" s="58"/>
      <c r="N25" s="58"/>
      <c r="O25" s="59"/>
      <c r="P25" s="60"/>
      <c r="Q25" s="61"/>
      <c r="R25" s="61"/>
      <c r="S25" s="58"/>
      <c r="T25" s="54"/>
      <c r="U25" s="58"/>
      <c r="V25" s="58"/>
      <c r="W25" s="62"/>
      <c r="X25" s="271" t="str">
        <f>IFERROR(VLOOKUP(H10,個票24!CA5:CB39,2,FALSE),"")</f>
        <v/>
      </c>
      <c r="Y25" s="272"/>
      <c r="Z25" s="272"/>
      <c r="AA25" s="272"/>
      <c r="AB25" s="267" t="s">
        <v>39</v>
      </c>
      <c r="AC25" s="268"/>
      <c r="AD25" s="162"/>
      <c r="AE25" s="163"/>
      <c r="AF25" s="163"/>
      <c r="AG25" s="163"/>
      <c r="AH25" s="164"/>
      <c r="AI25" s="394"/>
      <c r="AJ25" s="394"/>
      <c r="AK25" s="394"/>
      <c r="AL25" s="387"/>
      <c r="AM25" s="388"/>
      <c r="AV25" s="4"/>
      <c r="AX25" s="134" t="str">
        <f>IF(X25&gt;=AI26,"○","！（補助上限額を超過しています）")</f>
        <v>○</v>
      </c>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6"/>
      <c r="CA25" t="s">
        <v>14</v>
      </c>
      <c r="CB25" s="6">
        <v>638</v>
      </c>
      <c r="CC25" t="s">
        <v>58</v>
      </c>
      <c r="CD25"/>
      <c r="CE25" s="6">
        <v>200</v>
      </c>
      <c r="CF25" t="s">
        <v>58</v>
      </c>
    </row>
    <row r="26" spans="1:84" ht="15" customHeight="1">
      <c r="A26" s="168" t="s">
        <v>79</v>
      </c>
      <c r="B26" s="53"/>
      <c r="C26" s="168"/>
      <c r="D26" s="53"/>
      <c r="E26" s="57"/>
      <c r="F26" s="53"/>
      <c r="G26" s="53"/>
      <c r="H26" s="53"/>
      <c r="I26" s="53"/>
      <c r="J26" s="58"/>
      <c r="K26" s="58"/>
      <c r="L26" s="58"/>
      <c r="M26" s="58"/>
      <c r="N26" s="58"/>
      <c r="O26" s="59"/>
      <c r="P26" s="60"/>
      <c r="Q26" s="61"/>
      <c r="R26" s="61"/>
      <c r="S26" s="58"/>
      <c r="T26" s="54"/>
      <c r="U26" s="58"/>
      <c r="V26" s="58"/>
      <c r="W26" s="62"/>
      <c r="X26" s="273"/>
      <c r="Y26" s="274"/>
      <c r="Z26" s="274"/>
      <c r="AA26" s="274"/>
      <c r="AB26" s="269"/>
      <c r="AC26" s="270"/>
      <c r="AD26" s="165"/>
      <c r="AE26" s="166"/>
      <c r="AF26" s="166"/>
      <c r="AG26" s="166"/>
      <c r="AH26" s="167"/>
      <c r="AI26" s="389">
        <f>SUM(AI24:AK25)</f>
        <v>0</v>
      </c>
      <c r="AJ26" s="389"/>
      <c r="AK26" s="389"/>
      <c r="AL26" s="390"/>
      <c r="AM26" s="391"/>
      <c r="CA26" t="s">
        <v>15</v>
      </c>
      <c r="CB26" s="6">
        <f>CD26*個票24!$AC$10</f>
        <v>0</v>
      </c>
      <c r="CC26" t="s">
        <v>59</v>
      </c>
      <c r="CD26" s="6">
        <v>38</v>
      </c>
      <c r="CE26" s="6" t="s">
        <v>61</v>
      </c>
      <c r="CF26" s="6"/>
    </row>
    <row r="27" spans="1:84" ht="15" customHeight="1">
      <c r="A27" s="281" t="s">
        <v>80</v>
      </c>
      <c r="B27" s="282"/>
      <c r="C27" s="282"/>
      <c r="D27" s="282"/>
      <c r="E27" s="282"/>
      <c r="F27" s="282"/>
      <c r="G27" s="283"/>
      <c r="H27" s="282" t="s">
        <v>158</v>
      </c>
      <c r="I27" s="282"/>
      <c r="J27" s="282"/>
      <c r="K27" s="282"/>
      <c r="L27" s="282"/>
      <c r="M27" s="281" t="s">
        <v>23</v>
      </c>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CA27" t="s">
        <v>16</v>
      </c>
      <c r="CB27" s="6">
        <f>CD27*個票24!$AC$10</f>
        <v>0</v>
      </c>
      <c r="CC27" t="s">
        <v>59</v>
      </c>
      <c r="CD27" s="6">
        <v>40</v>
      </c>
      <c r="CE27" s="6" t="s">
        <v>61</v>
      </c>
      <c r="CF27" s="6"/>
    </row>
    <row r="28" spans="1:84" ht="15" customHeight="1">
      <c r="A28" s="106" t="s">
        <v>81</v>
      </c>
      <c r="B28" s="107"/>
      <c r="C28" s="107"/>
      <c r="D28" s="107"/>
      <c r="E28" s="108"/>
      <c r="F28" s="108"/>
      <c r="G28" s="109"/>
      <c r="H28" s="294"/>
      <c r="I28" s="294"/>
      <c r="J28" s="294"/>
      <c r="K28" s="294"/>
      <c r="L28" s="294"/>
      <c r="M28" s="284"/>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6"/>
      <c r="CA28" t="s">
        <v>17</v>
      </c>
      <c r="CB28" s="6">
        <f>CD28*個票24!$AC$10</f>
        <v>0</v>
      </c>
      <c r="CC28" t="s">
        <v>59</v>
      </c>
      <c r="CD28" s="6">
        <v>38</v>
      </c>
      <c r="CE28" s="6" t="s">
        <v>61</v>
      </c>
      <c r="CF28" s="6"/>
    </row>
    <row r="29" spans="1:84" ht="15" customHeight="1">
      <c r="A29" s="64" t="s">
        <v>82</v>
      </c>
      <c r="B29" s="65"/>
      <c r="C29" s="65"/>
      <c r="D29" s="65"/>
      <c r="E29" s="66"/>
      <c r="F29" s="66"/>
      <c r="G29" s="67"/>
      <c r="H29" s="293"/>
      <c r="I29" s="293"/>
      <c r="J29" s="293"/>
      <c r="K29" s="293"/>
      <c r="L29" s="293"/>
      <c r="M29" s="287"/>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9"/>
      <c r="CA29" t="s">
        <v>18</v>
      </c>
      <c r="CB29" s="6">
        <f>CD29*個票24!$AC$10</f>
        <v>0</v>
      </c>
      <c r="CC29" t="s">
        <v>59</v>
      </c>
      <c r="CD29" s="6">
        <v>48</v>
      </c>
      <c r="CE29" s="6" t="s">
        <v>61</v>
      </c>
      <c r="CF29" s="6"/>
    </row>
    <row r="30" spans="1:84" ht="15" customHeight="1">
      <c r="A30" s="64" t="s">
        <v>83</v>
      </c>
      <c r="B30" s="65"/>
      <c r="C30" s="65"/>
      <c r="D30" s="65"/>
      <c r="E30" s="66"/>
      <c r="F30" s="66"/>
      <c r="G30" s="67"/>
      <c r="H30" s="293"/>
      <c r="I30" s="293"/>
      <c r="J30" s="293"/>
      <c r="K30" s="293"/>
      <c r="L30" s="293"/>
      <c r="M30" s="287"/>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9"/>
      <c r="CA30" t="s">
        <v>19</v>
      </c>
      <c r="CB30" s="6">
        <f>CD30*個票24!$AC$10</f>
        <v>0</v>
      </c>
      <c r="CC30" t="s">
        <v>59</v>
      </c>
      <c r="CD30" s="6">
        <v>43</v>
      </c>
      <c r="CE30" s="6" t="s">
        <v>61</v>
      </c>
      <c r="CF30" s="6"/>
    </row>
    <row r="31" spans="1:84" ht="15" customHeight="1">
      <c r="A31" s="64" t="s">
        <v>84</v>
      </c>
      <c r="B31" s="65"/>
      <c r="C31" s="65"/>
      <c r="D31" s="65"/>
      <c r="E31" s="66"/>
      <c r="F31" s="66"/>
      <c r="G31" s="67"/>
      <c r="H31" s="293"/>
      <c r="I31" s="293"/>
      <c r="J31" s="293"/>
      <c r="K31" s="293"/>
      <c r="L31" s="293"/>
      <c r="M31" s="287"/>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9"/>
      <c r="CA31" t="s">
        <v>20</v>
      </c>
      <c r="CB31" s="6">
        <f>CD31*個票24!$AC$10</f>
        <v>0</v>
      </c>
      <c r="CC31" t="s">
        <v>59</v>
      </c>
      <c r="CD31" s="6">
        <v>36</v>
      </c>
      <c r="CE31" s="6" t="s">
        <v>61</v>
      </c>
      <c r="CF31" s="6"/>
    </row>
    <row r="32" spans="1:84" ht="15" customHeight="1">
      <c r="A32" s="64" t="s">
        <v>85</v>
      </c>
      <c r="B32" s="65"/>
      <c r="C32" s="65"/>
      <c r="D32" s="65"/>
      <c r="E32" s="66"/>
      <c r="F32" s="66"/>
      <c r="G32" s="67"/>
      <c r="H32" s="293"/>
      <c r="I32" s="293"/>
      <c r="J32" s="293"/>
      <c r="K32" s="293"/>
      <c r="L32" s="293"/>
      <c r="M32" s="287"/>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9"/>
      <c r="CA32" t="s">
        <v>31</v>
      </c>
      <c r="CB32" s="6">
        <f>CD32*個票24!$AC$10</f>
        <v>0</v>
      </c>
      <c r="CC32" t="s">
        <v>59</v>
      </c>
      <c r="CD32" s="6">
        <v>37</v>
      </c>
      <c r="CE32" s="6" t="s">
        <v>61</v>
      </c>
      <c r="CF32" s="6"/>
    </row>
    <row r="33" spans="1:84" ht="15" customHeight="1">
      <c r="A33" s="64" t="s">
        <v>86</v>
      </c>
      <c r="B33" s="65"/>
      <c r="C33" s="65"/>
      <c r="D33" s="65"/>
      <c r="E33" s="66"/>
      <c r="F33" s="66"/>
      <c r="G33" s="67"/>
      <c r="H33" s="293"/>
      <c r="I33" s="293"/>
      <c r="J33" s="293"/>
      <c r="K33" s="293"/>
      <c r="L33" s="293"/>
      <c r="M33" s="287"/>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9"/>
      <c r="AV33" s="4"/>
      <c r="CA33" t="s">
        <v>32</v>
      </c>
      <c r="CB33" s="6">
        <f>CD33*個票24!$AC$10</f>
        <v>0</v>
      </c>
      <c r="CC33" t="s">
        <v>59</v>
      </c>
      <c r="CD33" s="6">
        <v>35</v>
      </c>
      <c r="CE33" s="6" t="s">
        <v>61</v>
      </c>
      <c r="CF33" s="6"/>
    </row>
    <row r="34" spans="1:84" ht="15" customHeight="1">
      <c r="A34" s="64" t="s">
        <v>87</v>
      </c>
      <c r="B34" s="65"/>
      <c r="C34" s="65"/>
      <c r="D34" s="65"/>
      <c r="E34" s="66"/>
      <c r="F34" s="66"/>
      <c r="G34" s="67"/>
      <c r="H34" s="293"/>
      <c r="I34" s="293"/>
      <c r="J34" s="293"/>
      <c r="K34" s="293"/>
      <c r="L34" s="293"/>
      <c r="M34" s="287"/>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9"/>
      <c r="CA34" t="s">
        <v>33</v>
      </c>
      <c r="CB34" s="6">
        <f>CD34*個票24!$AC$10</f>
        <v>0</v>
      </c>
      <c r="CC34" t="s">
        <v>59</v>
      </c>
      <c r="CD34" s="6">
        <v>37</v>
      </c>
      <c r="CE34" s="6" t="s">
        <v>61</v>
      </c>
      <c r="CF34" s="6"/>
    </row>
    <row r="35" spans="1:84" ht="15" customHeight="1">
      <c r="A35" s="64" t="s">
        <v>88</v>
      </c>
      <c r="B35" s="68"/>
      <c r="C35" s="68"/>
      <c r="D35" s="68"/>
      <c r="E35" s="68"/>
      <c r="F35" s="68"/>
      <c r="G35" s="69"/>
      <c r="H35" s="293"/>
      <c r="I35" s="293"/>
      <c r="J35" s="293"/>
      <c r="K35" s="293"/>
      <c r="L35" s="293"/>
      <c r="M35" s="287"/>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9"/>
      <c r="CA35" t="s">
        <v>34</v>
      </c>
      <c r="CB35" s="6">
        <f>CD35*個票24!$AC$10</f>
        <v>0</v>
      </c>
      <c r="CC35" t="s">
        <v>59</v>
      </c>
      <c r="CD35" s="6">
        <v>35</v>
      </c>
      <c r="CE35" s="6" t="s">
        <v>61</v>
      </c>
      <c r="CF35" s="6"/>
    </row>
    <row r="36" spans="1:84" ht="15" customHeight="1">
      <c r="A36" s="70" t="s">
        <v>89</v>
      </c>
      <c r="B36" s="71"/>
      <c r="C36" s="71"/>
      <c r="D36" s="71"/>
      <c r="E36" s="72"/>
      <c r="F36" s="72"/>
      <c r="G36" s="73"/>
      <c r="H36" s="280"/>
      <c r="I36" s="280"/>
      <c r="J36" s="280"/>
      <c r="K36" s="280"/>
      <c r="L36" s="280"/>
      <c r="M36" s="290"/>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2"/>
      <c r="CA36" t="s">
        <v>35</v>
      </c>
      <c r="CB36" s="6">
        <f>CD36*個票24!$AC$10</f>
        <v>0</v>
      </c>
      <c r="CC36" t="s">
        <v>59</v>
      </c>
      <c r="CD36" s="6">
        <v>37</v>
      </c>
      <c r="CE36" s="6" t="s">
        <v>61</v>
      </c>
      <c r="CF36" s="6"/>
    </row>
    <row r="37" spans="1:84" ht="15" customHeight="1">
      <c r="A37" s="74" t="s">
        <v>46</v>
      </c>
      <c r="B37" s="75"/>
      <c r="C37" s="75"/>
      <c r="D37" s="75"/>
      <c r="E37" s="75"/>
      <c r="F37" s="75"/>
      <c r="G37" s="76"/>
      <c r="H37" s="275">
        <f>SUM(H28:L36)</f>
        <v>0</v>
      </c>
      <c r="I37" s="275"/>
      <c r="J37" s="275"/>
      <c r="K37" s="275"/>
      <c r="L37" s="276"/>
      <c r="M37" s="277"/>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9"/>
      <c r="CA37" t="s">
        <v>36</v>
      </c>
      <c r="CB37" s="6">
        <f>CD37*個票24!$AC$10</f>
        <v>0</v>
      </c>
      <c r="CC37" t="s">
        <v>59</v>
      </c>
      <c r="CD37" s="6">
        <v>35</v>
      </c>
      <c r="CE37" s="6" t="s">
        <v>61</v>
      </c>
      <c r="CF37" s="6"/>
    </row>
    <row r="38" spans="1:84" ht="6" customHeight="1" thickBot="1">
      <c r="A38" s="77"/>
      <c r="B38" s="77"/>
      <c r="C38" s="77"/>
      <c r="D38" s="77"/>
      <c r="E38" s="78"/>
      <c r="F38" s="78"/>
      <c r="G38" s="78"/>
      <c r="H38" s="78"/>
      <c r="I38" s="78"/>
      <c r="J38" s="79"/>
      <c r="K38" s="79"/>
      <c r="L38" s="79"/>
      <c r="M38" s="79"/>
      <c r="N38" s="79"/>
      <c r="O38" s="80"/>
      <c r="P38" s="80"/>
      <c r="Q38" s="80"/>
      <c r="R38" s="80"/>
      <c r="S38" s="80"/>
      <c r="T38" s="80"/>
      <c r="U38" s="80"/>
      <c r="V38" s="80"/>
      <c r="W38" s="80"/>
      <c r="X38" s="80"/>
      <c r="Y38" s="80"/>
      <c r="Z38" s="80"/>
      <c r="AA38" s="80"/>
      <c r="AB38" s="80"/>
      <c r="AC38" s="80"/>
      <c r="AD38" s="80"/>
      <c r="AE38" s="80"/>
      <c r="AF38" s="80"/>
      <c r="AG38" s="80"/>
      <c r="AH38" s="88"/>
      <c r="AI38" s="80"/>
      <c r="AJ38" s="80"/>
      <c r="AK38" s="80"/>
      <c r="AL38" s="80"/>
      <c r="AM38" s="80"/>
      <c r="CA38" t="s">
        <v>37</v>
      </c>
      <c r="CB38" s="6">
        <f>CD38*個票24!$AC$10</f>
        <v>0</v>
      </c>
      <c r="CC38" t="s">
        <v>59</v>
      </c>
      <c r="CD38" s="6">
        <v>37</v>
      </c>
      <c r="CE38" s="6" t="s">
        <v>61</v>
      </c>
      <c r="CF38" s="6"/>
    </row>
    <row r="39" spans="1:84" s="4" customFormat="1" ht="19.5" customHeight="1" thickBot="1">
      <c r="A39" s="55" t="s">
        <v>66</v>
      </c>
      <c r="B39" s="53"/>
      <c r="C39" s="53"/>
      <c r="D39" s="53"/>
      <c r="E39" s="53"/>
      <c r="F39" s="53"/>
      <c r="G39" s="53"/>
      <c r="H39" s="53"/>
      <c r="I39" s="50"/>
      <c r="J39" s="54"/>
      <c r="K39" s="49"/>
      <c r="L39" s="51"/>
      <c r="M39" s="51"/>
      <c r="N39" s="51"/>
      <c r="O39" s="51"/>
      <c r="P39" s="51"/>
      <c r="Q39" s="51"/>
      <c r="R39" s="51"/>
      <c r="S39" s="51"/>
      <c r="T39" s="51"/>
      <c r="U39" s="51"/>
      <c r="V39" s="51"/>
      <c r="W39" s="51"/>
      <c r="X39" s="51"/>
      <c r="Y39" s="51"/>
      <c r="Z39" s="51"/>
      <c r="AA39" s="51"/>
      <c r="AB39" s="51"/>
      <c r="AC39" s="51"/>
      <c r="AD39" s="51"/>
      <c r="AE39" s="261" t="s">
        <v>157</v>
      </c>
      <c r="AF39" s="262"/>
      <c r="AG39" s="262"/>
      <c r="AH39" s="263"/>
      <c r="AI39" s="329">
        <f>ROUNDDOWN(IFERROR(IF(H10="居宅介護支援事業所",(X42*AI42+X43*AI43+X44*AI44+X45*AI45)/1000,(X40*AI40+X41*AI41)/1000),""),0)</f>
        <v>0</v>
      </c>
      <c r="AJ39" s="330"/>
      <c r="AK39" s="330"/>
      <c r="AL39" s="320" t="s">
        <v>39</v>
      </c>
      <c r="AM39" s="321"/>
      <c r="CA39" t="s">
        <v>38</v>
      </c>
      <c r="CB39" s="6">
        <f>CD39*個票24!$AC$10</f>
        <v>0</v>
      </c>
      <c r="CC39" t="s">
        <v>59</v>
      </c>
      <c r="CD39" s="6">
        <v>35</v>
      </c>
      <c r="CE39" s="6" t="s">
        <v>61</v>
      </c>
      <c r="CF39" s="6"/>
    </row>
    <row r="40" spans="1:84" s="4" customFormat="1" ht="15.75" customHeight="1">
      <c r="A40" s="304" t="s">
        <v>119</v>
      </c>
      <c r="B40" s="305"/>
      <c r="C40" s="305"/>
      <c r="D40" s="305"/>
      <c r="E40" s="305"/>
      <c r="F40" s="305"/>
      <c r="G40" s="305"/>
      <c r="H40" s="305"/>
      <c r="I40" s="305"/>
      <c r="J40" s="306"/>
      <c r="K40" s="196" t="s">
        <v>114</v>
      </c>
      <c r="L40" s="198"/>
      <c r="M40" s="24"/>
      <c r="N40" s="197"/>
      <c r="O40" s="197"/>
      <c r="P40" s="197"/>
      <c r="Q40" s="28"/>
      <c r="R40" s="197"/>
      <c r="S40" s="197"/>
      <c r="T40" s="197"/>
      <c r="U40" s="197"/>
      <c r="V40" s="197"/>
      <c r="W40" s="27"/>
      <c r="X40" s="303">
        <f>IF($H$10="介護予防・生活支援サービス事業の事業者","",1500)</f>
        <v>1500</v>
      </c>
      <c r="Y40" s="303"/>
      <c r="Z40" s="303"/>
      <c r="AA40" s="300" t="s">
        <v>52</v>
      </c>
      <c r="AB40" s="301"/>
      <c r="AC40" s="295" t="s">
        <v>53</v>
      </c>
      <c r="AD40" s="296"/>
      <c r="AE40" s="296"/>
      <c r="AF40" s="296"/>
      <c r="AG40" s="296"/>
      <c r="AH40" s="297"/>
      <c r="AI40" s="298"/>
      <c r="AJ40" s="299"/>
      <c r="AK40" s="299"/>
      <c r="AL40" s="395" t="s">
        <v>42</v>
      </c>
      <c r="AM40" s="396"/>
      <c r="CA40" t="s">
        <v>103</v>
      </c>
      <c r="CB40"/>
      <c r="CC40"/>
      <c r="CD40"/>
      <c r="CE40"/>
      <c r="CF40"/>
    </row>
    <row r="41" spans="1:84" s="4" customFormat="1" ht="15.75" customHeight="1">
      <c r="A41" s="307"/>
      <c r="B41" s="308"/>
      <c r="C41" s="308"/>
      <c r="D41" s="308"/>
      <c r="E41" s="308"/>
      <c r="F41" s="308"/>
      <c r="G41" s="308"/>
      <c r="H41" s="308"/>
      <c r="I41" s="308"/>
      <c r="J41" s="309"/>
      <c r="K41" s="196" t="s">
        <v>115</v>
      </c>
      <c r="L41" s="198"/>
      <c r="M41" s="24"/>
      <c r="N41" s="197"/>
      <c r="O41" s="197"/>
      <c r="P41" s="197"/>
      <c r="Q41" s="28"/>
      <c r="R41" s="197"/>
      <c r="S41" s="197"/>
      <c r="T41" s="197"/>
      <c r="U41" s="197"/>
      <c r="V41" s="197"/>
      <c r="W41" s="27"/>
      <c r="X41" s="303">
        <f>IF($H$10="介護予防・生活支援サービス事業の事業者","",3000)</f>
        <v>3000</v>
      </c>
      <c r="Y41" s="303"/>
      <c r="Z41" s="303"/>
      <c r="AA41" s="300" t="s">
        <v>52</v>
      </c>
      <c r="AB41" s="301"/>
      <c r="AC41" s="295" t="s">
        <v>53</v>
      </c>
      <c r="AD41" s="296"/>
      <c r="AE41" s="296"/>
      <c r="AF41" s="296"/>
      <c r="AG41" s="296"/>
      <c r="AH41" s="297"/>
      <c r="AI41" s="298"/>
      <c r="AJ41" s="299"/>
      <c r="AK41" s="299"/>
      <c r="AL41" s="326" t="s">
        <v>42</v>
      </c>
      <c r="AM41" s="327"/>
    </row>
    <row r="42" spans="1:84" s="4" customFormat="1" ht="15.75" customHeight="1">
      <c r="A42" s="131"/>
      <c r="B42" s="397" t="s">
        <v>116</v>
      </c>
      <c r="C42" s="398"/>
      <c r="D42" s="398"/>
      <c r="E42" s="398"/>
      <c r="F42" s="398"/>
      <c r="G42" s="398"/>
      <c r="H42" s="398"/>
      <c r="I42" s="398"/>
      <c r="J42" s="399"/>
      <c r="K42" s="200" t="s">
        <v>114</v>
      </c>
      <c r="L42" s="200"/>
      <c r="M42" s="129"/>
      <c r="N42" s="129"/>
      <c r="O42" s="130"/>
      <c r="P42" s="130"/>
      <c r="Q42" s="200"/>
      <c r="R42" s="200"/>
      <c r="S42" s="200"/>
      <c r="T42" s="200"/>
      <c r="U42" s="200"/>
      <c r="V42" s="200"/>
      <c r="W42" s="128"/>
      <c r="X42" s="303">
        <f>IF($H$10="介護予防・生活支援サービス事業の事業者","",1500)</f>
        <v>1500</v>
      </c>
      <c r="Y42" s="303"/>
      <c r="Z42" s="303"/>
      <c r="AA42" s="300" t="s">
        <v>52</v>
      </c>
      <c r="AB42" s="301"/>
      <c r="AC42" s="295" t="s">
        <v>53</v>
      </c>
      <c r="AD42" s="296"/>
      <c r="AE42" s="296"/>
      <c r="AF42" s="296"/>
      <c r="AG42" s="296"/>
      <c r="AH42" s="297"/>
      <c r="AI42" s="298"/>
      <c r="AJ42" s="299"/>
      <c r="AK42" s="299"/>
      <c r="AL42" s="324" t="s">
        <v>42</v>
      </c>
      <c r="AM42" s="325"/>
    </row>
    <row r="43" spans="1:84" s="4" customFormat="1" ht="15.75" customHeight="1">
      <c r="A43" s="126"/>
      <c r="B43" s="400"/>
      <c r="C43" s="401"/>
      <c r="D43" s="401"/>
      <c r="E43" s="401"/>
      <c r="F43" s="401"/>
      <c r="G43" s="401"/>
      <c r="H43" s="401"/>
      <c r="I43" s="401"/>
      <c r="J43" s="402"/>
      <c r="K43" s="26" t="s">
        <v>117</v>
      </c>
      <c r="L43" s="26"/>
      <c r="M43" s="26"/>
      <c r="N43" s="26"/>
      <c r="O43" s="18"/>
      <c r="P43" s="18"/>
      <c r="Q43" s="17"/>
      <c r="R43" s="17"/>
      <c r="S43" s="17"/>
      <c r="T43" s="17"/>
      <c r="U43" s="17"/>
      <c r="V43" s="17"/>
      <c r="W43" s="19"/>
      <c r="X43" s="303">
        <f>IF($H$10="介護予防・生活支援サービス事業の事業者","",4500)</f>
        <v>4500</v>
      </c>
      <c r="Y43" s="303"/>
      <c r="Z43" s="303"/>
      <c r="AA43" s="300" t="s">
        <v>52</v>
      </c>
      <c r="AB43" s="301"/>
      <c r="AC43" s="295" t="s">
        <v>53</v>
      </c>
      <c r="AD43" s="296"/>
      <c r="AE43" s="296"/>
      <c r="AF43" s="296"/>
      <c r="AG43" s="296"/>
      <c r="AH43" s="297"/>
      <c r="AI43" s="298"/>
      <c r="AJ43" s="299"/>
      <c r="AK43" s="299"/>
      <c r="AL43" s="324" t="s">
        <v>42</v>
      </c>
      <c r="AM43" s="325"/>
    </row>
    <row r="44" spans="1:84" s="4" customFormat="1" ht="15.75" customHeight="1">
      <c r="A44" s="126"/>
      <c r="B44" s="400"/>
      <c r="C44" s="401"/>
      <c r="D44" s="401"/>
      <c r="E44" s="401"/>
      <c r="F44" s="401"/>
      <c r="G44" s="401"/>
      <c r="H44" s="401"/>
      <c r="I44" s="401"/>
      <c r="J44" s="402"/>
      <c r="K44" s="25" t="s">
        <v>115</v>
      </c>
      <c r="L44" s="25"/>
      <c r="M44" s="25"/>
      <c r="N44" s="25"/>
      <c r="O44" s="28"/>
      <c r="P44" s="28"/>
      <c r="Q44" s="197"/>
      <c r="R44" s="197"/>
      <c r="S44" s="197"/>
      <c r="T44" s="197"/>
      <c r="U44" s="197"/>
      <c r="V44" s="197"/>
      <c r="W44" s="27"/>
      <c r="X44" s="303">
        <f>IF($H$10="介護予防・生活支援サービス事業の事業者","",3000)</f>
        <v>3000</v>
      </c>
      <c r="Y44" s="303"/>
      <c r="Z44" s="303"/>
      <c r="AA44" s="300" t="s">
        <v>52</v>
      </c>
      <c r="AB44" s="301"/>
      <c r="AC44" s="295" t="s">
        <v>53</v>
      </c>
      <c r="AD44" s="296"/>
      <c r="AE44" s="296"/>
      <c r="AF44" s="296"/>
      <c r="AG44" s="296"/>
      <c r="AH44" s="297"/>
      <c r="AI44" s="298"/>
      <c r="AJ44" s="299"/>
      <c r="AK44" s="299"/>
      <c r="AL44" s="324" t="s">
        <v>42</v>
      </c>
      <c r="AM44" s="325"/>
    </row>
    <row r="45" spans="1:84" s="4" customFormat="1" ht="15.75" customHeight="1">
      <c r="A45" s="127"/>
      <c r="B45" s="403"/>
      <c r="C45" s="404"/>
      <c r="D45" s="404"/>
      <c r="E45" s="404"/>
      <c r="F45" s="404"/>
      <c r="G45" s="404"/>
      <c r="H45" s="404"/>
      <c r="I45" s="404"/>
      <c r="J45" s="405"/>
      <c r="K45" s="25" t="s">
        <v>118</v>
      </c>
      <c r="L45" s="25"/>
      <c r="M45" s="25"/>
      <c r="N45" s="25"/>
      <c r="O45" s="28"/>
      <c r="P45" s="28"/>
      <c r="Q45" s="197"/>
      <c r="R45" s="197"/>
      <c r="S45" s="197"/>
      <c r="T45" s="197"/>
      <c r="U45" s="197"/>
      <c r="V45" s="197"/>
      <c r="W45" s="27"/>
      <c r="X45" s="303">
        <f>IF($H$10="介護予防・生活支援サービス事業の事業者","",6000)</f>
        <v>6000</v>
      </c>
      <c r="Y45" s="303"/>
      <c r="Z45" s="303"/>
      <c r="AA45" s="300" t="s">
        <v>52</v>
      </c>
      <c r="AB45" s="301"/>
      <c r="AC45" s="295" t="s">
        <v>53</v>
      </c>
      <c r="AD45" s="296"/>
      <c r="AE45" s="296"/>
      <c r="AF45" s="296"/>
      <c r="AG45" s="296"/>
      <c r="AH45" s="297"/>
      <c r="AI45" s="298"/>
      <c r="AJ45" s="299"/>
      <c r="AK45" s="299"/>
      <c r="AL45" s="324" t="s">
        <v>42</v>
      </c>
      <c r="AM45" s="325"/>
    </row>
    <row r="46" spans="1:84" s="4" customFormat="1" ht="6" customHeight="1" thickBot="1">
      <c r="A46" s="53"/>
      <c r="B46" s="53"/>
      <c r="C46" s="53"/>
      <c r="D46" s="53"/>
      <c r="E46" s="53"/>
      <c r="F46" s="53"/>
      <c r="G46" s="53"/>
      <c r="H46" s="53"/>
      <c r="I46" s="50"/>
      <c r="J46" s="54"/>
      <c r="K46" s="49"/>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row>
    <row r="47" spans="1:84" s="4" customFormat="1" ht="19.5" customHeight="1" thickBot="1">
      <c r="A47" s="55" t="s">
        <v>67</v>
      </c>
      <c r="B47" s="49"/>
      <c r="C47" s="53"/>
      <c r="D47" s="53"/>
      <c r="E47" s="53"/>
      <c r="F47" s="53"/>
      <c r="G47" s="53"/>
      <c r="H47" s="53"/>
      <c r="I47" s="50"/>
      <c r="J47" s="54"/>
      <c r="K47" s="49"/>
      <c r="L47" s="51"/>
      <c r="M47" s="51"/>
      <c r="N47" s="51"/>
      <c r="O47" s="52"/>
      <c r="P47" s="52"/>
      <c r="Q47" s="52"/>
      <c r="R47" s="52"/>
      <c r="S47" s="52"/>
      <c r="T47" s="81"/>
      <c r="U47" s="81"/>
      <c r="V47" s="81"/>
      <c r="W47" s="81"/>
      <c r="X47" s="264" t="s">
        <v>90</v>
      </c>
      <c r="Y47" s="265"/>
      <c r="Z47" s="265"/>
      <c r="AA47" s="265"/>
      <c r="AB47" s="265"/>
      <c r="AC47" s="266"/>
      <c r="AD47" s="261" t="s">
        <v>156</v>
      </c>
      <c r="AE47" s="262"/>
      <c r="AF47" s="262"/>
      <c r="AG47" s="262"/>
      <c r="AH47" s="263"/>
      <c r="AI47" s="322">
        <f>MIN(X48,ROUNDDOWN(H60/1000,0))</f>
        <v>0</v>
      </c>
      <c r="AJ47" s="323"/>
      <c r="AK47" s="323"/>
      <c r="AL47" s="320" t="s">
        <v>39</v>
      </c>
      <c r="AM47" s="321"/>
    </row>
    <row r="48" spans="1:84" s="4" customFormat="1" ht="13.8" thickBot="1">
      <c r="A48" s="52"/>
      <c r="B48" s="53"/>
      <c r="C48" s="53"/>
      <c r="D48" s="53"/>
      <c r="E48" s="53"/>
      <c r="F48" s="53"/>
      <c r="G48" s="53"/>
      <c r="H48" s="53"/>
      <c r="I48" s="53"/>
      <c r="J48" s="53"/>
      <c r="K48" s="53"/>
      <c r="L48" s="53"/>
      <c r="M48" s="53"/>
      <c r="N48" s="53"/>
      <c r="O48" s="53"/>
      <c r="P48" s="53"/>
      <c r="Q48" s="53"/>
      <c r="R48" s="53"/>
      <c r="S48" s="53"/>
      <c r="T48" s="53"/>
      <c r="U48" s="53"/>
      <c r="V48" s="53"/>
      <c r="W48" s="53"/>
      <c r="X48" s="310" t="str">
        <f>IFERROR(VLOOKUP(H10,個票24!CA5:CE39,5,FALSE),"")</f>
        <v/>
      </c>
      <c r="Y48" s="311"/>
      <c r="Z48" s="311"/>
      <c r="AA48" s="311"/>
      <c r="AB48" s="331" t="s">
        <v>39</v>
      </c>
      <c r="AC48" s="332"/>
      <c r="AD48" s="156"/>
      <c r="AE48" s="157"/>
      <c r="AF48" s="157"/>
      <c r="AG48" s="157"/>
      <c r="AH48" s="158"/>
      <c r="AI48" s="317"/>
      <c r="AJ48" s="317"/>
      <c r="AK48" s="317"/>
      <c r="AL48" s="318"/>
      <c r="AM48" s="319"/>
      <c r="AX48" s="134" t="str">
        <f>IF(X48&gt;=AI49,"○","！（補助上限額を超過しています）")</f>
        <v>○</v>
      </c>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6"/>
    </row>
    <row r="49" spans="1:46" s="4" customFormat="1" ht="13.5" customHeight="1">
      <c r="A49" s="168" t="s">
        <v>92</v>
      </c>
      <c r="B49" s="53"/>
      <c r="C49" s="53"/>
      <c r="D49" s="53"/>
      <c r="E49" s="53"/>
      <c r="F49" s="53"/>
      <c r="G49" s="53"/>
      <c r="H49" s="53"/>
      <c r="I49" s="53"/>
      <c r="J49" s="53"/>
      <c r="K49" s="53"/>
      <c r="L49" s="53"/>
      <c r="M49" s="53"/>
      <c r="N49" s="53"/>
      <c r="O49" s="53"/>
      <c r="P49" s="53"/>
      <c r="Q49" s="53"/>
      <c r="R49" s="53"/>
      <c r="S49" s="53"/>
      <c r="T49" s="53"/>
      <c r="U49" s="53"/>
      <c r="V49" s="53"/>
      <c r="W49" s="53"/>
      <c r="X49" s="312"/>
      <c r="Y49" s="313"/>
      <c r="Z49" s="313"/>
      <c r="AA49" s="313"/>
      <c r="AB49" s="333"/>
      <c r="AC49" s="334"/>
      <c r="AD49" s="159"/>
      <c r="AE49" s="160"/>
      <c r="AF49" s="160"/>
      <c r="AG49" s="160"/>
      <c r="AH49" s="161"/>
      <c r="AI49" s="302">
        <f>SUM(AI47:AK48)</f>
        <v>0</v>
      </c>
      <c r="AJ49" s="302"/>
      <c r="AK49" s="302"/>
      <c r="AL49" s="315"/>
      <c r="AM49" s="316"/>
      <c r="AT49" s="5"/>
    </row>
    <row r="50" spans="1:46" ht="15" customHeight="1">
      <c r="A50" s="281" t="s">
        <v>80</v>
      </c>
      <c r="B50" s="282"/>
      <c r="C50" s="282"/>
      <c r="D50" s="282"/>
      <c r="E50" s="282"/>
      <c r="F50" s="282"/>
      <c r="G50" s="283"/>
      <c r="H50" s="282" t="s">
        <v>158</v>
      </c>
      <c r="I50" s="282"/>
      <c r="J50" s="282"/>
      <c r="K50" s="282"/>
      <c r="L50" s="282"/>
      <c r="M50" s="281" t="s">
        <v>23</v>
      </c>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3"/>
    </row>
    <row r="51" spans="1:46" ht="15" customHeight="1">
      <c r="A51" s="106" t="s">
        <v>81</v>
      </c>
      <c r="B51" s="107"/>
      <c r="C51" s="107"/>
      <c r="D51" s="107"/>
      <c r="E51" s="108"/>
      <c r="F51" s="108"/>
      <c r="G51" s="109"/>
      <c r="H51" s="294"/>
      <c r="I51" s="294"/>
      <c r="J51" s="294"/>
      <c r="K51" s="294"/>
      <c r="L51" s="294"/>
      <c r="M51" s="284"/>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6"/>
    </row>
    <row r="52" spans="1:46" ht="15" customHeight="1">
      <c r="A52" s="64" t="s">
        <v>82</v>
      </c>
      <c r="B52" s="65"/>
      <c r="C52" s="65"/>
      <c r="D52" s="65"/>
      <c r="E52" s="66"/>
      <c r="F52" s="66"/>
      <c r="G52" s="67"/>
      <c r="H52" s="293"/>
      <c r="I52" s="293"/>
      <c r="J52" s="293"/>
      <c r="K52" s="293"/>
      <c r="L52" s="293"/>
      <c r="M52" s="287"/>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9"/>
    </row>
    <row r="53" spans="1:46" ht="15" customHeight="1">
      <c r="A53" s="64" t="s">
        <v>83</v>
      </c>
      <c r="B53" s="65"/>
      <c r="C53" s="65"/>
      <c r="D53" s="65"/>
      <c r="E53" s="66"/>
      <c r="F53" s="66"/>
      <c r="G53" s="67"/>
      <c r="H53" s="293"/>
      <c r="I53" s="293"/>
      <c r="J53" s="293"/>
      <c r="K53" s="293"/>
      <c r="L53" s="293"/>
      <c r="M53" s="287"/>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9"/>
    </row>
    <row r="54" spans="1:46" ht="15" customHeight="1">
      <c r="A54" s="64" t="s">
        <v>84</v>
      </c>
      <c r="B54" s="65"/>
      <c r="C54" s="65"/>
      <c r="D54" s="65"/>
      <c r="E54" s="66"/>
      <c r="F54" s="66"/>
      <c r="G54" s="67"/>
      <c r="H54" s="293"/>
      <c r="I54" s="293"/>
      <c r="J54" s="293"/>
      <c r="K54" s="293"/>
      <c r="L54" s="293"/>
      <c r="M54" s="287"/>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9"/>
    </row>
    <row r="55" spans="1:46" ht="15" customHeight="1">
      <c r="A55" s="64" t="s">
        <v>85</v>
      </c>
      <c r="B55" s="65"/>
      <c r="C55" s="65"/>
      <c r="D55" s="65"/>
      <c r="E55" s="66"/>
      <c r="F55" s="66"/>
      <c r="G55" s="67"/>
      <c r="H55" s="293"/>
      <c r="I55" s="293"/>
      <c r="J55" s="293"/>
      <c r="K55" s="293"/>
      <c r="L55" s="293"/>
      <c r="M55" s="287"/>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9"/>
    </row>
    <row r="56" spans="1:46" ht="15" customHeight="1">
      <c r="A56" s="64" t="s">
        <v>86</v>
      </c>
      <c r="B56" s="65"/>
      <c r="C56" s="65"/>
      <c r="D56" s="65"/>
      <c r="E56" s="66"/>
      <c r="F56" s="66"/>
      <c r="G56" s="67"/>
      <c r="H56" s="293"/>
      <c r="I56" s="293"/>
      <c r="J56" s="293"/>
      <c r="K56" s="293"/>
      <c r="L56" s="293"/>
      <c r="M56" s="287"/>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9"/>
    </row>
    <row r="57" spans="1:46" ht="15" customHeight="1">
      <c r="A57" s="64" t="s">
        <v>87</v>
      </c>
      <c r="B57" s="65"/>
      <c r="C57" s="65"/>
      <c r="D57" s="65"/>
      <c r="E57" s="66"/>
      <c r="F57" s="66"/>
      <c r="G57" s="67"/>
      <c r="H57" s="293"/>
      <c r="I57" s="293"/>
      <c r="J57" s="293"/>
      <c r="K57" s="293"/>
      <c r="L57" s="293"/>
      <c r="M57" s="287"/>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9"/>
    </row>
    <row r="58" spans="1:46" ht="15" customHeight="1">
      <c r="A58" s="64" t="s">
        <v>88</v>
      </c>
      <c r="B58" s="68"/>
      <c r="C58" s="68"/>
      <c r="D58" s="68"/>
      <c r="E58" s="68"/>
      <c r="F58" s="68"/>
      <c r="G58" s="69"/>
      <c r="H58" s="293"/>
      <c r="I58" s="293"/>
      <c r="J58" s="293"/>
      <c r="K58" s="293"/>
      <c r="L58" s="293"/>
      <c r="M58" s="287"/>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9"/>
    </row>
    <row r="59" spans="1:46" ht="15" customHeight="1">
      <c r="A59" s="70" t="s">
        <v>89</v>
      </c>
      <c r="B59" s="71"/>
      <c r="C59" s="71"/>
      <c r="D59" s="71"/>
      <c r="E59" s="72"/>
      <c r="F59" s="72"/>
      <c r="G59" s="73"/>
      <c r="H59" s="280"/>
      <c r="I59" s="280"/>
      <c r="J59" s="280"/>
      <c r="K59" s="280"/>
      <c r="L59" s="280"/>
      <c r="M59" s="290"/>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291"/>
      <c r="AL59" s="291"/>
      <c r="AM59" s="292"/>
    </row>
    <row r="60" spans="1:46" ht="15" customHeight="1">
      <c r="A60" s="74" t="s">
        <v>46</v>
      </c>
      <c r="B60" s="82"/>
      <c r="C60" s="82"/>
      <c r="D60" s="82"/>
      <c r="E60" s="75"/>
      <c r="F60" s="75"/>
      <c r="G60" s="76"/>
      <c r="H60" s="275">
        <f>SUM(H51:L59)</f>
        <v>0</v>
      </c>
      <c r="I60" s="275"/>
      <c r="J60" s="275"/>
      <c r="K60" s="275"/>
      <c r="L60" s="276"/>
      <c r="M60" s="277"/>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9"/>
    </row>
    <row r="61" spans="1:46" ht="4.5" customHeight="1">
      <c r="A61" s="77"/>
      <c r="B61" s="77"/>
      <c r="C61" s="77"/>
      <c r="D61" s="77"/>
      <c r="E61" s="83"/>
      <c r="F61" s="83"/>
      <c r="G61" s="83"/>
      <c r="H61" s="83"/>
      <c r="I61" s="83"/>
      <c r="J61" s="85"/>
      <c r="K61" s="85"/>
      <c r="L61" s="85"/>
      <c r="M61" s="85"/>
      <c r="N61" s="85"/>
      <c r="O61" s="83"/>
      <c r="P61" s="83"/>
      <c r="Q61" s="83"/>
      <c r="R61" s="83"/>
      <c r="S61" s="83"/>
      <c r="T61" s="83"/>
      <c r="U61" s="83"/>
      <c r="V61" s="83"/>
      <c r="W61" s="83"/>
      <c r="X61" s="83"/>
      <c r="Y61" s="86"/>
      <c r="Z61" s="86"/>
      <c r="AA61" s="86"/>
      <c r="AB61" s="86"/>
      <c r="AC61" s="86"/>
      <c r="AD61" s="86"/>
      <c r="AE61" s="83"/>
      <c r="AF61" s="83"/>
      <c r="AG61" s="83"/>
      <c r="AH61" s="83"/>
      <c r="AI61" s="83"/>
      <c r="AJ61" s="83"/>
      <c r="AK61" s="83"/>
      <c r="AL61" s="83"/>
      <c r="AM61" s="83"/>
    </row>
    <row r="62" spans="1:46">
      <c r="A62" s="36" t="s">
        <v>159</v>
      </c>
      <c r="B62" s="84"/>
      <c r="C62" s="84"/>
      <c r="D62" s="84"/>
      <c r="E62" s="84"/>
      <c r="F62" s="84"/>
      <c r="G62" s="84"/>
      <c r="H62" s="84"/>
      <c r="I62" s="84"/>
      <c r="J62" s="84"/>
      <c r="K62" s="84"/>
      <c r="L62" s="84"/>
      <c r="M62" s="84"/>
      <c r="N62" s="84"/>
      <c r="O62" s="84"/>
      <c r="P62" s="84"/>
      <c r="Q62" s="84"/>
      <c r="R62" s="84"/>
      <c r="S62" s="84"/>
      <c r="T62" s="84"/>
      <c r="U62" s="84"/>
      <c r="V62" s="84"/>
      <c r="W62" s="84"/>
      <c r="X62" s="84"/>
      <c r="Y62" s="61"/>
      <c r="Z62" s="61"/>
      <c r="AA62" s="61"/>
      <c r="AB62" s="61"/>
      <c r="AC62" s="61"/>
      <c r="AD62" s="61"/>
      <c r="AE62" s="84"/>
      <c r="AF62" s="84"/>
      <c r="AG62" s="84"/>
      <c r="AH62" s="84"/>
      <c r="AI62" s="84"/>
      <c r="AJ62" s="84"/>
      <c r="AK62" s="84"/>
      <c r="AL62" s="84"/>
      <c r="AM62" s="84"/>
    </row>
  </sheetData>
  <sheetProtection algorithmName="SHA-512" hashValue="K2eLPt0Ux2d1blY4TRFwqalbxiyCfnu2p9qJGezgaynQd8NXqOcX2jm8YZQm4FBmBU/kCspK9Qn/qaANSM7nFw==" saltValue="RZojIl2oHWI3BGyfOijmvw==" spinCount="100000" sheet="1" formatCells="0" formatColumns="0" formatRows="0" insertColumns="0" insertRows="0" autoFilter="0"/>
  <mergeCells count="145">
    <mergeCell ref="A3:AM3"/>
    <mergeCell ref="A5:AM5"/>
    <mergeCell ref="A7:G7"/>
    <mergeCell ref="H7:N7"/>
    <mergeCell ref="O7:S7"/>
    <mergeCell ref="T7:AM7"/>
    <mergeCell ref="AH8:AM8"/>
    <mergeCell ref="D9:G9"/>
    <mergeCell ref="H9:K9"/>
    <mergeCell ref="L9:Y9"/>
    <mergeCell ref="AC9:AG9"/>
    <mergeCell ref="AH9:AM9"/>
    <mergeCell ref="A8:C9"/>
    <mergeCell ref="D8:G8"/>
    <mergeCell ref="H8:K8"/>
    <mergeCell ref="L8:Y8"/>
    <mergeCell ref="Z8:AB9"/>
    <mergeCell ref="AC8:AG8"/>
    <mergeCell ref="AE10:AF10"/>
    <mergeCell ref="AG10:AI10"/>
    <mergeCell ref="AJ10:AK10"/>
    <mergeCell ref="AL10:AM10"/>
    <mergeCell ref="AP10:AU10"/>
    <mergeCell ref="A11:H12"/>
    <mergeCell ref="A10:G10"/>
    <mergeCell ref="H10:Q10"/>
    <mergeCell ref="R10:W10"/>
    <mergeCell ref="X10:Y10"/>
    <mergeCell ref="Z10:AB10"/>
    <mergeCell ref="AC10:AD10"/>
    <mergeCell ref="AE21:AH21"/>
    <mergeCell ref="AI21:AK21"/>
    <mergeCell ref="AL21:AM21"/>
    <mergeCell ref="H22:L22"/>
    <mergeCell ref="M22:O22"/>
    <mergeCell ref="Q22:U22"/>
    <mergeCell ref="V22:X22"/>
    <mergeCell ref="AE22:AG22"/>
    <mergeCell ref="A14:AM14"/>
    <mergeCell ref="X16:Z16"/>
    <mergeCell ref="AA16:AM16"/>
    <mergeCell ref="X17:Z17"/>
    <mergeCell ref="AA17:AM17"/>
    <mergeCell ref="A19:AM19"/>
    <mergeCell ref="A27:G27"/>
    <mergeCell ref="H27:L27"/>
    <mergeCell ref="M27:AM27"/>
    <mergeCell ref="H28:L28"/>
    <mergeCell ref="M28:AM28"/>
    <mergeCell ref="H29:L29"/>
    <mergeCell ref="M29:AM29"/>
    <mergeCell ref="X24:AC24"/>
    <mergeCell ref="AD24:AH24"/>
    <mergeCell ref="AI24:AK24"/>
    <mergeCell ref="AL24:AM24"/>
    <mergeCell ref="X25:AA26"/>
    <mergeCell ref="AB25:AC26"/>
    <mergeCell ref="AI25:AK25"/>
    <mergeCell ref="AL25:AM25"/>
    <mergeCell ref="AI26:AK26"/>
    <mergeCell ref="AL26:AM26"/>
    <mergeCell ref="H33:L33"/>
    <mergeCell ref="M33:AM33"/>
    <mergeCell ref="H34:L34"/>
    <mergeCell ref="M34:AM34"/>
    <mergeCell ref="H35:L35"/>
    <mergeCell ref="M35:AM35"/>
    <mergeCell ref="H30:L30"/>
    <mergeCell ref="M30:AM30"/>
    <mergeCell ref="H31:L31"/>
    <mergeCell ref="M31:AM31"/>
    <mergeCell ref="H32:L32"/>
    <mergeCell ref="M32:AM32"/>
    <mergeCell ref="AA41:AB41"/>
    <mergeCell ref="AC41:AH41"/>
    <mergeCell ref="AI41:AK41"/>
    <mergeCell ref="H36:L36"/>
    <mergeCell ref="M36:AM36"/>
    <mergeCell ref="H37:L37"/>
    <mergeCell ref="M37:AM37"/>
    <mergeCell ref="AE39:AH39"/>
    <mergeCell ref="AI39:AK39"/>
    <mergeCell ref="AL39:AM39"/>
    <mergeCell ref="AI43:AK43"/>
    <mergeCell ref="AL43:AM43"/>
    <mergeCell ref="X44:Z44"/>
    <mergeCell ref="AA44:AB44"/>
    <mergeCell ref="AC44:AH44"/>
    <mergeCell ref="AI44:AK44"/>
    <mergeCell ref="AL44:AM44"/>
    <mergeCell ref="AL41:AM41"/>
    <mergeCell ref="B42:J45"/>
    <mergeCell ref="X42:Z42"/>
    <mergeCell ref="AA42:AB42"/>
    <mergeCell ref="AC42:AH42"/>
    <mergeCell ref="AI42:AK42"/>
    <mergeCell ref="AL42:AM42"/>
    <mergeCell ref="X43:Z43"/>
    <mergeCell ref="AA43:AB43"/>
    <mergeCell ref="AC43:AH43"/>
    <mergeCell ref="A40:J41"/>
    <mergeCell ref="X40:Z40"/>
    <mergeCell ref="AA40:AB40"/>
    <mergeCell ref="AC40:AH40"/>
    <mergeCell ref="AI40:AK40"/>
    <mergeCell ref="AL40:AM40"/>
    <mergeCell ref="X41:Z41"/>
    <mergeCell ref="X48:AA49"/>
    <mergeCell ref="AB48:AC49"/>
    <mergeCell ref="AI48:AK48"/>
    <mergeCell ref="AL48:AM48"/>
    <mergeCell ref="AI49:AK49"/>
    <mergeCell ref="AL49:AM49"/>
    <mergeCell ref="X45:Z45"/>
    <mergeCell ref="AA45:AB45"/>
    <mergeCell ref="AC45:AH45"/>
    <mergeCell ref="AI45:AK45"/>
    <mergeCell ref="AL45:AM45"/>
    <mergeCell ref="X47:AC47"/>
    <mergeCell ref="AD47:AH47"/>
    <mergeCell ref="AI47:AK47"/>
    <mergeCell ref="AL47:AM47"/>
    <mergeCell ref="H53:L53"/>
    <mergeCell ref="M53:AM53"/>
    <mergeCell ref="H54:L54"/>
    <mergeCell ref="M54:AM54"/>
    <mergeCell ref="H55:L55"/>
    <mergeCell ref="M55:AM55"/>
    <mergeCell ref="A50:G50"/>
    <mergeCell ref="H50:L50"/>
    <mergeCell ref="M50:AM50"/>
    <mergeCell ref="H51:L51"/>
    <mergeCell ref="M51:AM51"/>
    <mergeCell ref="H52:L52"/>
    <mergeCell ref="M52:AM52"/>
    <mergeCell ref="H59:L59"/>
    <mergeCell ref="M59:AM59"/>
    <mergeCell ref="H60:L60"/>
    <mergeCell ref="M60:AM60"/>
    <mergeCell ref="H56:L56"/>
    <mergeCell ref="M56:AM56"/>
    <mergeCell ref="H57:L57"/>
    <mergeCell ref="M57:AM57"/>
    <mergeCell ref="H58:L58"/>
    <mergeCell ref="M58:AM58"/>
  </mergeCells>
  <phoneticPr fontId="4"/>
  <dataValidations count="3">
    <dataValidation type="list" allowBlank="1" showInputMessage="1" showErrorMessage="1" sqref="H10">
      <formula1>$CA$5:$CA$40</formula1>
    </dataValidation>
    <dataValidation type="list" allowBlank="1" showInputMessage="1" showErrorMessage="1" sqref="X16:Z17">
      <formula1>"○"</formula1>
    </dataValidation>
    <dataValidation imeMode="halfAlpha" allowBlank="1" showInputMessage="1" showErrorMessage="1" sqref="S24:V26 J24:N26 H7:N7 D9:G9 AC9:AG9 X10:Y1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41" r:id="rId4" name="Check Box 1">
              <controlPr defaultSize="0" autoFill="0" autoLine="0" autoPict="0">
                <anchor moveWithCells="1">
                  <from>
                    <xdr:col>7</xdr:col>
                    <xdr:colOff>175260</xdr:colOff>
                    <xdr:row>9</xdr:row>
                    <xdr:rowOff>251460</xdr:rowOff>
                  </from>
                  <to>
                    <xdr:col>9</xdr:col>
                    <xdr:colOff>22860</xdr:colOff>
                    <xdr:row>11</xdr:row>
                    <xdr:rowOff>22860</xdr:rowOff>
                  </to>
                </anchor>
              </controlPr>
            </control>
          </mc:Choice>
        </mc:AlternateContent>
        <mc:AlternateContent xmlns:mc="http://schemas.openxmlformats.org/markup-compatibility/2006">
          <mc:Choice Requires="x14">
            <control shapeId="112642" r:id="rId5" name="Check Box 2">
              <controlPr defaultSize="0" autoFill="0" autoLine="0" autoPict="0">
                <anchor moveWithCells="1">
                  <from>
                    <xdr:col>23</xdr:col>
                    <xdr:colOff>121920</xdr:colOff>
                    <xdr:row>9</xdr:row>
                    <xdr:rowOff>251460</xdr:rowOff>
                  </from>
                  <to>
                    <xdr:col>25</xdr:col>
                    <xdr:colOff>7620</xdr:colOff>
                    <xdr:row>11</xdr:row>
                    <xdr:rowOff>22860</xdr:rowOff>
                  </to>
                </anchor>
              </controlPr>
            </control>
          </mc:Choice>
        </mc:AlternateContent>
        <mc:AlternateContent xmlns:mc="http://schemas.openxmlformats.org/markup-compatibility/2006">
          <mc:Choice Requires="x14">
            <control shapeId="112643" r:id="rId6" name="Check Box 3">
              <controlPr defaultSize="0" autoFill="0" autoLine="0" autoPict="0">
                <anchor moveWithCells="1">
                  <from>
                    <xdr:col>7</xdr:col>
                    <xdr:colOff>175260</xdr:colOff>
                    <xdr:row>10</xdr:row>
                    <xdr:rowOff>220980</xdr:rowOff>
                  </from>
                  <to>
                    <xdr:col>9</xdr:col>
                    <xdr:colOff>22860</xdr:colOff>
                    <xdr:row>12</xdr:row>
                    <xdr:rowOff>22860</xdr:rowOff>
                  </to>
                </anchor>
              </controlPr>
            </control>
          </mc:Choice>
        </mc:AlternateContent>
        <mc:AlternateContent xmlns:mc="http://schemas.openxmlformats.org/markup-compatibility/2006">
          <mc:Choice Requires="x14">
            <control shapeId="112644" r:id="rId7" name="Check Box 4">
              <controlPr defaultSize="0" autoFill="0" autoLine="0" autoPict="0">
                <anchor moveWithCells="1">
                  <from>
                    <xdr:col>23</xdr:col>
                    <xdr:colOff>121920</xdr:colOff>
                    <xdr:row>10</xdr:row>
                    <xdr:rowOff>220980</xdr:rowOff>
                  </from>
                  <to>
                    <xdr:col>25</xdr:col>
                    <xdr:colOff>7620</xdr:colOff>
                    <xdr:row>12</xdr:row>
                    <xdr:rowOff>7620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62"/>
  <sheetViews>
    <sheetView showGridLines="0" showZeros="0" view="pageBreakPreview" zoomScale="130" zoomScaleNormal="160" zoomScaleSheetLayoutView="130" workbookViewId="0">
      <selection activeCell="AV39" sqref="AV39"/>
    </sheetView>
  </sheetViews>
  <sheetFormatPr defaultColWidth="2.21875" defaultRowHeight="13.2"/>
  <cols>
    <col min="1" max="1" width="2.21875" style="3" customWidth="1"/>
    <col min="2" max="7" width="2.21875" style="3"/>
    <col min="8" max="19" width="2.44140625" style="3" bestFit="1" customWidth="1"/>
    <col min="20" max="40" width="2.21875" style="3"/>
    <col min="41" max="47" width="2.21875" style="3" hidden="1" customWidth="1"/>
    <col min="48" max="49" width="2.21875" style="3"/>
    <col min="50" max="72" width="0" style="3" hidden="1" customWidth="1"/>
    <col min="73" max="78" width="2.21875" style="3"/>
    <col min="79" max="79" width="49.109375" style="3" hidden="1" customWidth="1"/>
    <col min="80" max="84" width="8.109375" style="3" hidden="1" customWidth="1"/>
    <col min="85" max="87" width="8.109375" style="3" customWidth="1"/>
    <col min="88" max="16384" width="2.21875" style="3"/>
  </cols>
  <sheetData>
    <row r="1" spans="1:84">
      <c r="A1" s="3" t="s">
        <v>160</v>
      </c>
    </row>
    <row r="2" spans="1:84" ht="3" customHeight="1"/>
    <row r="3" spans="1:84">
      <c r="A3" s="365" t="s">
        <v>141</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7"/>
      <c r="CA3" s="14"/>
      <c r="CB3" s="15" t="s">
        <v>60</v>
      </c>
      <c r="CC3" s="14"/>
      <c r="CD3" s="14"/>
      <c r="CE3" s="15" t="s">
        <v>63</v>
      </c>
      <c r="CF3" s="14"/>
    </row>
    <row r="4" spans="1:84" ht="4.5"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CA4" s="14"/>
      <c r="CB4" s="15" t="s">
        <v>62</v>
      </c>
      <c r="CC4" s="15"/>
      <c r="CD4" s="15" t="s">
        <v>70</v>
      </c>
      <c r="CE4" s="15" t="s">
        <v>62</v>
      </c>
      <c r="CF4" s="14"/>
    </row>
    <row r="5" spans="1:84">
      <c r="A5" s="356" t="s">
        <v>71</v>
      </c>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8"/>
      <c r="CA5" t="s">
        <v>25</v>
      </c>
      <c r="CB5" s="6">
        <v>892</v>
      </c>
      <c r="CC5" t="s">
        <v>58</v>
      </c>
      <c r="CD5"/>
      <c r="CE5" s="6">
        <v>200</v>
      </c>
      <c r="CF5" t="s">
        <v>58</v>
      </c>
    </row>
    <row r="6" spans="1:84" ht="4.5" customHeight="1">
      <c r="A6" s="199"/>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CA6" t="s">
        <v>26</v>
      </c>
      <c r="CB6" s="6">
        <v>1137</v>
      </c>
      <c r="CC6" t="s">
        <v>58</v>
      </c>
      <c r="CD6"/>
      <c r="CE6" s="6">
        <v>200</v>
      </c>
      <c r="CF6" t="s">
        <v>58</v>
      </c>
    </row>
    <row r="7" spans="1:84" ht="17.25" customHeight="1">
      <c r="A7" s="281" t="s">
        <v>41</v>
      </c>
      <c r="B7" s="282"/>
      <c r="C7" s="282"/>
      <c r="D7" s="282"/>
      <c r="E7" s="282"/>
      <c r="F7" s="282"/>
      <c r="G7" s="283"/>
      <c r="H7" s="375"/>
      <c r="I7" s="376"/>
      <c r="J7" s="376"/>
      <c r="K7" s="376"/>
      <c r="L7" s="376"/>
      <c r="M7" s="376"/>
      <c r="N7" s="377"/>
      <c r="O7" s="281" t="s">
        <v>72</v>
      </c>
      <c r="P7" s="282"/>
      <c r="Q7" s="282"/>
      <c r="R7" s="282"/>
      <c r="S7" s="283"/>
      <c r="T7" s="378"/>
      <c r="U7" s="345"/>
      <c r="V7" s="345"/>
      <c r="W7" s="345"/>
      <c r="X7" s="345"/>
      <c r="Y7" s="345"/>
      <c r="Z7" s="345"/>
      <c r="AA7" s="345"/>
      <c r="AB7" s="345"/>
      <c r="AC7" s="345"/>
      <c r="AD7" s="345"/>
      <c r="AE7" s="345"/>
      <c r="AF7" s="345"/>
      <c r="AG7" s="345"/>
      <c r="AH7" s="345"/>
      <c r="AI7" s="345"/>
      <c r="AJ7" s="345"/>
      <c r="AK7" s="345"/>
      <c r="AL7" s="345"/>
      <c r="AM7" s="379"/>
      <c r="CA7" t="s">
        <v>27</v>
      </c>
      <c r="CB7" s="6">
        <v>1480</v>
      </c>
      <c r="CC7" t="s">
        <v>58</v>
      </c>
      <c r="CD7"/>
      <c r="CE7" s="6">
        <v>200</v>
      </c>
      <c r="CF7" t="s">
        <v>58</v>
      </c>
    </row>
    <row r="8" spans="1:84">
      <c r="A8" s="368" t="s">
        <v>73</v>
      </c>
      <c r="B8" s="369"/>
      <c r="C8" s="370"/>
      <c r="D8" s="281" t="s">
        <v>120</v>
      </c>
      <c r="E8" s="282"/>
      <c r="F8" s="282"/>
      <c r="G8" s="283"/>
      <c r="H8" s="281" t="s">
        <v>74</v>
      </c>
      <c r="I8" s="282"/>
      <c r="J8" s="282"/>
      <c r="K8" s="283"/>
      <c r="L8" s="281" t="s">
        <v>75</v>
      </c>
      <c r="M8" s="282"/>
      <c r="N8" s="282"/>
      <c r="O8" s="282"/>
      <c r="P8" s="282"/>
      <c r="Q8" s="282"/>
      <c r="R8" s="282"/>
      <c r="S8" s="282"/>
      <c r="T8" s="282"/>
      <c r="U8" s="282"/>
      <c r="V8" s="282"/>
      <c r="W8" s="282"/>
      <c r="X8" s="282"/>
      <c r="Y8" s="283"/>
      <c r="Z8" s="368" t="s">
        <v>76</v>
      </c>
      <c r="AA8" s="369"/>
      <c r="AB8" s="370"/>
      <c r="AC8" s="281" t="s">
        <v>3</v>
      </c>
      <c r="AD8" s="282"/>
      <c r="AE8" s="282"/>
      <c r="AF8" s="282"/>
      <c r="AG8" s="282"/>
      <c r="AH8" s="383" t="s">
        <v>78</v>
      </c>
      <c r="AI8" s="350"/>
      <c r="AJ8" s="350"/>
      <c r="AK8" s="350"/>
      <c r="AL8" s="350"/>
      <c r="AM8" s="351"/>
      <c r="AV8" s="4"/>
      <c r="CA8" s="2" t="s">
        <v>40</v>
      </c>
      <c r="CB8" s="6">
        <v>384</v>
      </c>
      <c r="CC8" t="s">
        <v>58</v>
      </c>
      <c r="CD8"/>
      <c r="CE8" s="6">
        <v>200</v>
      </c>
      <c r="CF8" t="s">
        <v>58</v>
      </c>
    </row>
    <row r="9" spans="1:84" ht="17.25" customHeight="1">
      <c r="A9" s="371"/>
      <c r="B9" s="372"/>
      <c r="C9" s="373"/>
      <c r="D9" s="380"/>
      <c r="E9" s="381"/>
      <c r="F9" s="381"/>
      <c r="G9" s="382"/>
      <c r="H9" s="374" t="s">
        <v>142</v>
      </c>
      <c r="I9" s="269"/>
      <c r="J9" s="269"/>
      <c r="K9" s="270"/>
      <c r="L9" s="298"/>
      <c r="M9" s="299"/>
      <c r="N9" s="299"/>
      <c r="O9" s="299"/>
      <c r="P9" s="299"/>
      <c r="Q9" s="299"/>
      <c r="R9" s="299"/>
      <c r="S9" s="299"/>
      <c r="T9" s="299"/>
      <c r="U9" s="299"/>
      <c r="V9" s="299"/>
      <c r="W9" s="299"/>
      <c r="X9" s="299"/>
      <c r="Y9" s="339"/>
      <c r="Z9" s="371"/>
      <c r="AA9" s="372"/>
      <c r="AB9" s="373"/>
      <c r="AC9" s="298"/>
      <c r="AD9" s="299"/>
      <c r="AE9" s="299"/>
      <c r="AF9" s="299"/>
      <c r="AG9" s="339"/>
      <c r="AH9" s="384"/>
      <c r="AI9" s="385"/>
      <c r="AJ9" s="385"/>
      <c r="AK9" s="385"/>
      <c r="AL9" s="385"/>
      <c r="AM9" s="386"/>
      <c r="CA9" t="s">
        <v>4</v>
      </c>
      <c r="CB9" s="6">
        <v>375</v>
      </c>
      <c r="CC9" t="s">
        <v>58</v>
      </c>
      <c r="CD9"/>
      <c r="CE9" s="6">
        <v>200</v>
      </c>
      <c r="CF9" t="s">
        <v>58</v>
      </c>
    </row>
    <row r="10" spans="1:84" s="4" customFormat="1" ht="20.25" customHeight="1">
      <c r="A10" s="335" t="s">
        <v>121</v>
      </c>
      <c r="B10" s="336"/>
      <c r="C10" s="336"/>
      <c r="D10" s="336"/>
      <c r="E10" s="336"/>
      <c r="F10" s="336"/>
      <c r="G10" s="336"/>
      <c r="H10" s="362"/>
      <c r="I10" s="363"/>
      <c r="J10" s="363"/>
      <c r="K10" s="363"/>
      <c r="L10" s="363"/>
      <c r="M10" s="363"/>
      <c r="N10" s="363"/>
      <c r="O10" s="363"/>
      <c r="P10" s="363"/>
      <c r="Q10" s="364"/>
      <c r="R10" s="359" t="s">
        <v>122</v>
      </c>
      <c r="S10" s="360"/>
      <c r="T10" s="360"/>
      <c r="U10" s="360"/>
      <c r="V10" s="360"/>
      <c r="W10" s="361"/>
      <c r="X10" s="337"/>
      <c r="Y10" s="338"/>
      <c r="Z10" s="349" t="s">
        <v>57</v>
      </c>
      <c r="AA10" s="350"/>
      <c r="AB10" s="351"/>
      <c r="AC10" s="345"/>
      <c r="AD10" s="345"/>
      <c r="AE10" s="324" t="s">
        <v>42</v>
      </c>
      <c r="AF10" s="325"/>
      <c r="AG10" s="346" t="s">
        <v>91</v>
      </c>
      <c r="AH10" s="347"/>
      <c r="AI10" s="348"/>
      <c r="AJ10" s="345"/>
      <c r="AK10" s="345"/>
      <c r="AL10" s="324" t="s">
        <v>42</v>
      </c>
      <c r="AM10" s="325"/>
      <c r="AP10" s="340"/>
      <c r="AQ10" s="340"/>
      <c r="AR10" s="340"/>
      <c r="AS10" s="340"/>
      <c r="AT10" s="340"/>
      <c r="AU10" s="340"/>
      <c r="CA10" t="s">
        <v>28</v>
      </c>
      <c r="CB10" s="6">
        <v>939</v>
      </c>
      <c r="CC10" t="s">
        <v>58</v>
      </c>
      <c r="CD10"/>
      <c r="CE10" s="6">
        <v>200</v>
      </c>
      <c r="CF10" t="s">
        <v>58</v>
      </c>
    </row>
    <row r="11" spans="1:84" s="4" customFormat="1" ht="18" customHeight="1">
      <c r="A11" s="352" t="s">
        <v>22</v>
      </c>
      <c r="B11" s="305"/>
      <c r="C11" s="305"/>
      <c r="D11" s="305"/>
      <c r="E11" s="305"/>
      <c r="F11" s="305"/>
      <c r="G11" s="305"/>
      <c r="H11" s="306"/>
      <c r="I11" s="9"/>
      <c r="J11" s="39" t="s">
        <v>50</v>
      </c>
      <c r="K11" s="40"/>
      <c r="L11" s="41"/>
      <c r="M11" s="41"/>
      <c r="N11" s="41"/>
      <c r="O11" s="41"/>
      <c r="P11" s="41"/>
      <c r="Q11" s="41"/>
      <c r="R11" s="41"/>
      <c r="S11" s="41"/>
      <c r="T11" s="41"/>
      <c r="U11" s="41"/>
      <c r="V11" s="41"/>
      <c r="W11" s="41"/>
      <c r="X11" s="41"/>
      <c r="Y11" s="9"/>
      <c r="Z11" s="39" t="s">
        <v>65</v>
      </c>
      <c r="AA11" s="40"/>
      <c r="AB11" s="41"/>
      <c r="AC11" s="41"/>
      <c r="AD11" s="41"/>
      <c r="AE11" s="41"/>
      <c r="AF11" s="41"/>
      <c r="AG11" s="41"/>
      <c r="AH11" s="41"/>
      <c r="AI11" s="41"/>
      <c r="AJ11" s="41"/>
      <c r="AK11" s="41"/>
      <c r="AL11" s="41"/>
      <c r="AM11" s="45"/>
      <c r="CA11" t="s">
        <v>29</v>
      </c>
      <c r="CB11" s="6">
        <v>1181</v>
      </c>
      <c r="CC11" t="s">
        <v>58</v>
      </c>
      <c r="CD11"/>
      <c r="CE11" s="6">
        <v>200</v>
      </c>
      <c r="CF11" t="s">
        <v>58</v>
      </c>
    </row>
    <row r="12" spans="1:84" s="4" customFormat="1" ht="18" customHeight="1">
      <c r="A12" s="353"/>
      <c r="B12" s="308"/>
      <c r="C12" s="308"/>
      <c r="D12" s="308"/>
      <c r="E12" s="308"/>
      <c r="F12" s="308"/>
      <c r="G12" s="308"/>
      <c r="H12" s="309"/>
      <c r="I12" s="13"/>
      <c r="J12" s="42" t="s">
        <v>69</v>
      </c>
      <c r="K12" s="43"/>
      <c r="L12" s="44"/>
      <c r="M12" s="44"/>
      <c r="N12" s="44"/>
      <c r="O12" s="44"/>
      <c r="P12" s="44"/>
      <c r="Q12" s="44"/>
      <c r="R12" s="44"/>
      <c r="S12" s="44"/>
      <c r="T12" s="44"/>
      <c r="U12" s="43"/>
      <c r="V12" s="44"/>
      <c r="W12" s="44"/>
      <c r="X12" s="44"/>
      <c r="Y12" s="8"/>
      <c r="Z12" s="46" t="s">
        <v>68</v>
      </c>
      <c r="AA12" s="43"/>
      <c r="AB12" s="44"/>
      <c r="AC12" s="44"/>
      <c r="AD12" s="44"/>
      <c r="AE12" s="44"/>
      <c r="AF12" s="44"/>
      <c r="AG12" s="44"/>
      <c r="AH12" s="44"/>
      <c r="AI12" s="44"/>
      <c r="AJ12" s="44"/>
      <c r="AK12" s="44"/>
      <c r="AL12" s="44"/>
      <c r="AM12" s="47"/>
      <c r="CA12" t="s">
        <v>30</v>
      </c>
      <c r="CB12" s="6">
        <v>1885</v>
      </c>
      <c r="CC12" t="s">
        <v>58</v>
      </c>
      <c r="CD12"/>
      <c r="CE12" s="6">
        <v>200</v>
      </c>
      <c r="CF12" t="s">
        <v>58</v>
      </c>
    </row>
    <row r="13" spans="1:84" s="4" customFormat="1" ht="6" customHeight="1">
      <c r="A13" s="151"/>
      <c r="B13" s="151"/>
      <c r="C13" s="151"/>
      <c r="D13" s="151"/>
      <c r="E13" s="151"/>
      <c r="F13" s="151"/>
      <c r="G13" s="151"/>
      <c r="H13" s="151"/>
      <c r="I13" s="40"/>
      <c r="J13" s="39"/>
      <c r="K13" s="40"/>
      <c r="L13" s="41"/>
      <c r="M13" s="41"/>
      <c r="N13" s="41"/>
      <c r="O13" s="41"/>
      <c r="P13" s="41"/>
      <c r="Q13" s="41"/>
      <c r="R13" s="41"/>
      <c r="S13" s="41"/>
      <c r="T13" s="41"/>
      <c r="U13" s="40"/>
      <c r="V13" s="41"/>
      <c r="W13" s="41"/>
      <c r="X13" s="41"/>
      <c r="Y13" s="39"/>
      <c r="Z13" s="152"/>
      <c r="AA13" s="40"/>
      <c r="AB13" s="41"/>
      <c r="AC13" s="41"/>
      <c r="AD13" s="41"/>
      <c r="AE13" s="41"/>
      <c r="AF13" s="41"/>
      <c r="AG13" s="41"/>
      <c r="AH13" s="41"/>
      <c r="AI13" s="41"/>
      <c r="AJ13" s="41"/>
      <c r="AK13" s="41"/>
      <c r="AL13" s="41"/>
      <c r="AM13" s="41"/>
      <c r="CA13" t="s">
        <v>24</v>
      </c>
      <c r="CB13" s="6">
        <f>CD13*個票25!$AC$10</f>
        <v>0</v>
      </c>
      <c r="CC13" t="s">
        <v>59</v>
      </c>
      <c r="CD13">
        <v>44</v>
      </c>
      <c r="CE13" s="6">
        <v>200</v>
      </c>
      <c r="CF13" t="s">
        <v>58</v>
      </c>
    </row>
    <row r="14" spans="1:84" s="4" customFormat="1" hidden="1">
      <c r="A14" s="314"/>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4"/>
      <c r="CA14" t="s">
        <v>21</v>
      </c>
      <c r="CB14" s="6">
        <f>CD14*個票25!$AC$10</f>
        <v>0</v>
      </c>
      <c r="CC14" t="s">
        <v>59</v>
      </c>
      <c r="CD14">
        <v>44</v>
      </c>
      <c r="CE14" s="6">
        <v>200</v>
      </c>
      <c r="CF14" t="s">
        <v>58</v>
      </c>
    </row>
    <row r="15" spans="1:84" s="4" customFormat="1" ht="3" hidden="1" customHeight="1">
      <c r="A15" s="53"/>
      <c r="B15" s="53"/>
      <c r="C15" s="53"/>
      <c r="D15" s="53"/>
      <c r="E15" s="53"/>
      <c r="F15" s="53"/>
      <c r="G15" s="53"/>
      <c r="H15" s="53"/>
      <c r="I15" s="50"/>
      <c r="J15" s="54"/>
      <c r="K15" s="49"/>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CA15" t="s">
        <v>5</v>
      </c>
      <c r="CB15" s="6">
        <v>534</v>
      </c>
      <c r="CC15" t="s">
        <v>58</v>
      </c>
      <c r="CD15"/>
      <c r="CE15" s="6">
        <v>200</v>
      </c>
      <c r="CF15" t="s">
        <v>58</v>
      </c>
    </row>
    <row r="16" spans="1:84" s="4" customFormat="1" ht="18" hidden="1" customHeight="1">
      <c r="A16" s="153"/>
      <c r="B16" s="169"/>
      <c r="C16" s="169"/>
      <c r="D16" s="169"/>
      <c r="E16" s="169"/>
      <c r="F16" s="169"/>
      <c r="G16" s="169"/>
      <c r="H16" s="169"/>
      <c r="I16" s="169"/>
      <c r="J16" s="169"/>
      <c r="K16" s="169"/>
      <c r="L16" s="169"/>
      <c r="M16" s="169"/>
      <c r="N16" s="169"/>
      <c r="O16" s="169"/>
      <c r="P16" s="169"/>
      <c r="Q16" s="169"/>
      <c r="R16" s="169"/>
      <c r="S16" s="169"/>
      <c r="T16" s="201"/>
      <c r="U16" s="201"/>
      <c r="V16" s="201"/>
      <c r="W16" s="201"/>
      <c r="X16" s="314"/>
      <c r="Y16" s="314"/>
      <c r="Z16" s="314"/>
      <c r="AA16" s="328"/>
      <c r="AB16" s="328"/>
      <c r="AC16" s="328"/>
      <c r="AD16" s="328"/>
      <c r="AE16" s="328"/>
      <c r="AF16" s="328"/>
      <c r="AG16" s="328"/>
      <c r="AH16" s="328"/>
      <c r="AI16" s="328"/>
      <c r="AJ16" s="328"/>
      <c r="AK16" s="328"/>
      <c r="AL16" s="328"/>
      <c r="AM16" s="328"/>
      <c r="CA16" t="s">
        <v>6</v>
      </c>
      <c r="CB16" s="6">
        <v>564</v>
      </c>
      <c r="CC16" t="s">
        <v>58</v>
      </c>
      <c r="CD16"/>
      <c r="CE16" s="6">
        <v>200</v>
      </c>
      <c r="CF16" t="s">
        <v>58</v>
      </c>
    </row>
    <row r="17" spans="1:84" s="4" customFormat="1" ht="18" hidden="1" customHeight="1">
      <c r="A17" s="153"/>
      <c r="B17" s="169"/>
      <c r="C17" s="169"/>
      <c r="D17" s="169"/>
      <c r="E17" s="169"/>
      <c r="F17" s="169"/>
      <c r="G17" s="169"/>
      <c r="H17" s="169"/>
      <c r="I17" s="169"/>
      <c r="J17" s="169"/>
      <c r="K17" s="169"/>
      <c r="L17" s="169"/>
      <c r="M17" s="169"/>
      <c r="N17" s="169"/>
      <c r="O17" s="169"/>
      <c r="P17" s="169"/>
      <c r="Q17" s="169"/>
      <c r="R17" s="169"/>
      <c r="S17" s="169"/>
      <c r="T17" s="155"/>
      <c r="U17" s="155"/>
      <c r="V17" s="155"/>
      <c r="W17" s="155"/>
      <c r="X17" s="314"/>
      <c r="Y17" s="314"/>
      <c r="Z17" s="314"/>
      <c r="AA17" s="328"/>
      <c r="AB17" s="328"/>
      <c r="AC17" s="328"/>
      <c r="AD17" s="328"/>
      <c r="AE17" s="328"/>
      <c r="AF17" s="328"/>
      <c r="AG17" s="328"/>
      <c r="AH17" s="328"/>
      <c r="AI17" s="328"/>
      <c r="AJ17" s="328"/>
      <c r="AK17" s="328"/>
      <c r="AL17" s="328"/>
      <c r="AM17" s="328"/>
      <c r="CA17" t="s">
        <v>7</v>
      </c>
      <c r="CB17" s="6">
        <v>518</v>
      </c>
      <c r="CC17" t="s">
        <v>58</v>
      </c>
      <c r="CD17"/>
      <c r="CE17" s="6">
        <v>200</v>
      </c>
      <c r="CF17" t="s">
        <v>58</v>
      </c>
    </row>
    <row r="18" spans="1:84" s="4" customFormat="1" ht="6" customHeight="1">
      <c r="A18" s="53"/>
      <c r="B18" s="53"/>
      <c r="C18" s="53"/>
      <c r="D18" s="53"/>
      <c r="E18" s="53"/>
      <c r="F18" s="53"/>
      <c r="G18" s="53"/>
      <c r="H18" s="53"/>
      <c r="I18" s="50"/>
      <c r="J18" s="54"/>
      <c r="K18" s="49"/>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CA18" t="s">
        <v>8</v>
      </c>
      <c r="CB18" s="6">
        <v>227</v>
      </c>
      <c r="CC18" t="s">
        <v>58</v>
      </c>
      <c r="CD18"/>
      <c r="CE18" s="6">
        <v>200</v>
      </c>
      <c r="CF18" t="s">
        <v>58</v>
      </c>
    </row>
    <row r="19" spans="1:84" s="4" customFormat="1">
      <c r="A19" s="356" t="s">
        <v>134</v>
      </c>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8"/>
      <c r="CA19" t="s">
        <v>9</v>
      </c>
      <c r="CB19" s="6">
        <v>508</v>
      </c>
      <c r="CC19" t="s">
        <v>58</v>
      </c>
      <c r="CD19"/>
      <c r="CE19" s="6">
        <v>200</v>
      </c>
      <c r="CF19" t="s">
        <v>58</v>
      </c>
    </row>
    <row r="20" spans="1:84" s="4" customFormat="1" ht="3" customHeight="1" thickBot="1">
      <c r="A20" s="53"/>
      <c r="B20" s="53"/>
      <c r="C20" s="53"/>
      <c r="D20" s="53"/>
      <c r="E20" s="53"/>
      <c r="F20" s="53"/>
      <c r="G20" s="53"/>
      <c r="H20" s="53"/>
      <c r="I20" s="50"/>
      <c r="J20" s="54"/>
      <c r="K20" s="49"/>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CA20" t="s">
        <v>10</v>
      </c>
      <c r="CB20" s="6">
        <v>204</v>
      </c>
      <c r="CC20" t="s">
        <v>58</v>
      </c>
      <c r="CD20"/>
      <c r="CE20" s="6">
        <v>200</v>
      </c>
      <c r="CF20" t="s">
        <v>58</v>
      </c>
    </row>
    <row r="21" spans="1:84" s="4" customFormat="1" ht="19.5" customHeight="1" thickBot="1">
      <c r="A21" s="55" t="s">
        <v>49</v>
      </c>
      <c r="B21" s="53"/>
      <c r="C21" s="53"/>
      <c r="D21" s="53"/>
      <c r="E21" s="53"/>
      <c r="F21" s="53"/>
      <c r="G21" s="53"/>
      <c r="H21" s="53"/>
      <c r="I21" s="111"/>
      <c r="J21" s="54"/>
      <c r="K21" s="49"/>
      <c r="L21" s="51"/>
      <c r="M21" s="51"/>
      <c r="N21" s="51"/>
      <c r="O21" s="51"/>
      <c r="P21" s="51"/>
      <c r="Q21" s="51"/>
      <c r="R21" s="51"/>
      <c r="S21" s="51"/>
      <c r="T21" s="51"/>
      <c r="U21" s="51"/>
      <c r="V21" s="51"/>
      <c r="W21" s="51"/>
      <c r="X21" s="51"/>
      <c r="Y21" s="51"/>
      <c r="Z21" s="51"/>
      <c r="AA21" s="51"/>
      <c r="AB21" s="51"/>
      <c r="AC21" s="51"/>
      <c r="AD21" s="51"/>
      <c r="AE21" s="261" t="s">
        <v>154</v>
      </c>
      <c r="AF21" s="262"/>
      <c r="AG21" s="262"/>
      <c r="AH21" s="263"/>
      <c r="AI21" s="322">
        <f>(20*M22+5*V22)*10+AE22</f>
        <v>0</v>
      </c>
      <c r="AJ21" s="323"/>
      <c r="AK21" s="323"/>
      <c r="AL21" s="320" t="s">
        <v>39</v>
      </c>
      <c r="AM21" s="321"/>
      <c r="CA21" t="s">
        <v>11</v>
      </c>
      <c r="CB21" s="6">
        <v>148</v>
      </c>
      <c r="CC21" t="s">
        <v>58</v>
      </c>
      <c r="CD21"/>
      <c r="CE21" s="6">
        <v>200</v>
      </c>
      <c r="CF21" t="s">
        <v>58</v>
      </c>
    </row>
    <row r="22" spans="1:84" s="4" customFormat="1" ht="19.5" customHeight="1">
      <c r="A22" s="202" t="s">
        <v>54</v>
      </c>
      <c r="B22" s="21"/>
      <c r="C22" s="22"/>
      <c r="D22" s="22"/>
      <c r="E22" s="22"/>
      <c r="F22" s="22"/>
      <c r="G22" s="23"/>
      <c r="H22" s="341" t="s">
        <v>55</v>
      </c>
      <c r="I22" s="342"/>
      <c r="J22" s="342"/>
      <c r="K22" s="342"/>
      <c r="L22" s="343"/>
      <c r="M22" s="344"/>
      <c r="N22" s="344"/>
      <c r="O22" s="344"/>
      <c r="P22" s="16" t="s">
        <v>42</v>
      </c>
      <c r="Q22" s="295" t="s">
        <v>139</v>
      </c>
      <c r="R22" s="296"/>
      <c r="S22" s="296"/>
      <c r="T22" s="296"/>
      <c r="U22" s="297"/>
      <c r="V22" s="344"/>
      <c r="W22" s="344"/>
      <c r="X22" s="344"/>
      <c r="Y22" s="63" t="s">
        <v>42</v>
      </c>
      <c r="Z22" s="196" t="s">
        <v>101</v>
      </c>
      <c r="AA22" s="197"/>
      <c r="AB22" s="197"/>
      <c r="AC22" s="197"/>
      <c r="AD22" s="198"/>
      <c r="AE22" s="392"/>
      <c r="AF22" s="393"/>
      <c r="AG22" s="393"/>
      <c r="AH22" s="114" t="s">
        <v>102</v>
      </c>
      <c r="AI22" s="114"/>
      <c r="AJ22" s="112"/>
      <c r="AK22" s="44"/>
      <c r="AL22" s="44"/>
      <c r="AM22" s="47"/>
      <c r="AO22" s="4">
        <f>IF(M22=0,,"有")</f>
        <v>0</v>
      </c>
      <c r="CA22" t="s">
        <v>12</v>
      </c>
      <c r="CB22" s="6">
        <v>148</v>
      </c>
      <c r="CC22" t="s">
        <v>58</v>
      </c>
      <c r="CD22"/>
      <c r="CE22" s="6">
        <v>200</v>
      </c>
      <c r="CF22" t="s">
        <v>58</v>
      </c>
    </row>
    <row r="23" spans="1:84" s="4" customFormat="1" ht="6" customHeight="1" thickBot="1">
      <c r="A23" s="53"/>
      <c r="B23" s="53"/>
      <c r="C23" s="53"/>
      <c r="D23" s="53"/>
      <c r="E23" s="53"/>
      <c r="F23" s="53"/>
      <c r="G23" s="53"/>
      <c r="H23" s="53"/>
      <c r="I23" s="50"/>
      <c r="J23" s="54"/>
      <c r="K23" s="49"/>
      <c r="L23" s="51"/>
      <c r="M23" s="51"/>
      <c r="N23" s="51"/>
      <c r="O23" s="51"/>
      <c r="P23" s="51"/>
      <c r="Q23" s="51"/>
      <c r="R23" s="51"/>
      <c r="S23" s="51"/>
      <c r="T23" s="51"/>
      <c r="U23" s="51"/>
      <c r="V23" s="51"/>
      <c r="W23" s="51"/>
      <c r="X23" s="199"/>
      <c r="Y23" s="199"/>
      <c r="Z23" s="199"/>
      <c r="AA23" s="199"/>
      <c r="AB23" s="199"/>
      <c r="AC23" s="199"/>
      <c r="AD23" s="41"/>
      <c r="AE23" s="51"/>
      <c r="AF23" s="51"/>
      <c r="AG23" s="51"/>
      <c r="AH23" s="51"/>
      <c r="AI23" s="51"/>
      <c r="AJ23" s="51"/>
      <c r="AK23" s="51"/>
      <c r="AL23" s="51"/>
      <c r="AM23" s="51"/>
      <c r="CA23" s="12" t="s">
        <v>47</v>
      </c>
      <c r="CB23" s="6">
        <v>33</v>
      </c>
      <c r="CC23" t="s">
        <v>58</v>
      </c>
      <c r="CD23"/>
      <c r="CE23" s="6">
        <v>200</v>
      </c>
      <c r="CF23" t="s">
        <v>58</v>
      </c>
    </row>
    <row r="24" spans="1:84" ht="19.5" customHeight="1" thickBot="1">
      <c r="A24" s="56" t="s">
        <v>64</v>
      </c>
      <c r="B24" s="53"/>
      <c r="C24" s="168"/>
      <c r="D24" s="53"/>
      <c r="E24" s="57"/>
      <c r="F24" s="53"/>
      <c r="G24" s="53"/>
      <c r="H24" s="53"/>
      <c r="I24" s="53"/>
      <c r="J24" s="58"/>
      <c r="K24" s="58"/>
      <c r="L24" s="58"/>
      <c r="M24" s="58"/>
      <c r="N24" s="58"/>
      <c r="O24" s="59"/>
      <c r="P24" s="60"/>
      <c r="Q24" s="61"/>
      <c r="R24" s="61"/>
      <c r="S24" s="58"/>
      <c r="T24" s="54"/>
      <c r="U24" s="58"/>
      <c r="V24" s="58"/>
      <c r="W24" s="168"/>
      <c r="X24" s="264" t="s">
        <v>90</v>
      </c>
      <c r="Y24" s="265"/>
      <c r="Z24" s="265"/>
      <c r="AA24" s="265"/>
      <c r="AB24" s="265"/>
      <c r="AC24" s="266"/>
      <c r="AD24" s="261" t="s">
        <v>155</v>
      </c>
      <c r="AE24" s="262"/>
      <c r="AF24" s="262"/>
      <c r="AG24" s="262"/>
      <c r="AH24" s="263"/>
      <c r="AI24" s="354">
        <f>MIN(X25,ROUNDDOWN(H37/1000,0))</f>
        <v>0</v>
      </c>
      <c r="AJ24" s="355"/>
      <c r="AK24" s="355"/>
      <c r="AL24" s="320" t="s">
        <v>39</v>
      </c>
      <c r="AM24" s="321"/>
      <c r="CA24" t="s">
        <v>13</v>
      </c>
      <c r="CB24" s="6">
        <v>475</v>
      </c>
      <c r="CC24" t="s">
        <v>58</v>
      </c>
      <c r="CD24"/>
      <c r="CE24" s="6">
        <v>200</v>
      </c>
      <c r="CF24" t="s">
        <v>58</v>
      </c>
    </row>
    <row r="25" spans="1:84" ht="13.8" thickBot="1">
      <c r="A25" s="56"/>
      <c r="B25" s="53"/>
      <c r="C25" s="168"/>
      <c r="D25" s="53"/>
      <c r="E25" s="57"/>
      <c r="F25" s="53"/>
      <c r="G25" s="53"/>
      <c r="H25" s="53"/>
      <c r="I25" s="53"/>
      <c r="J25" s="58"/>
      <c r="K25" s="58"/>
      <c r="L25" s="58"/>
      <c r="M25" s="58"/>
      <c r="N25" s="58"/>
      <c r="O25" s="59"/>
      <c r="P25" s="60"/>
      <c r="Q25" s="61"/>
      <c r="R25" s="61"/>
      <c r="S25" s="58"/>
      <c r="T25" s="54"/>
      <c r="U25" s="58"/>
      <c r="V25" s="58"/>
      <c r="W25" s="62"/>
      <c r="X25" s="271" t="str">
        <f>IFERROR(VLOOKUP(H10,個票25!CA5:CB39,2,FALSE),"")</f>
        <v/>
      </c>
      <c r="Y25" s="272"/>
      <c r="Z25" s="272"/>
      <c r="AA25" s="272"/>
      <c r="AB25" s="267" t="s">
        <v>39</v>
      </c>
      <c r="AC25" s="268"/>
      <c r="AD25" s="162"/>
      <c r="AE25" s="163"/>
      <c r="AF25" s="163"/>
      <c r="AG25" s="163"/>
      <c r="AH25" s="164"/>
      <c r="AI25" s="394"/>
      <c r="AJ25" s="394"/>
      <c r="AK25" s="394"/>
      <c r="AL25" s="387"/>
      <c r="AM25" s="388"/>
      <c r="AV25" s="4"/>
      <c r="AX25" s="134" t="str">
        <f>IF(X25&gt;=AI26,"○","！（補助上限額を超過しています）")</f>
        <v>○</v>
      </c>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6"/>
      <c r="CA25" t="s">
        <v>14</v>
      </c>
      <c r="CB25" s="6">
        <v>638</v>
      </c>
      <c r="CC25" t="s">
        <v>58</v>
      </c>
      <c r="CD25"/>
      <c r="CE25" s="6">
        <v>200</v>
      </c>
      <c r="CF25" t="s">
        <v>58</v>
      </c>
    </row>
    <row r="26" spans="1:84" ht="15" customHeight="1">
      <c r="A26" s="168" t="s">
        <v>79</v>
      </c>
      <c r="B26" s="53"/>
      <c r="C26" s="168"/>
      <c r="D26" s="53"/>
      <c r="E26" s="57"/>
      <c r="F26" s="53"/>
      <c r="G26" s="53"/>
      <c r="H26" s="53"/>
      <c r="I26" s="53"/>
      <c r="J26" s="58"/>
      <c r="K26" s="58"/>
      <c r="L26" s="58"/>
      <c r="M26" s="58"/>
      <c r="N26" s="58"/>
      <c r="O26" s="59"/>
      <c r="P26" s="60"/>
      <c r="Q26" s="61"/>
      <c r="R26" s="61"/>
      <c r="S26" s="58"/>
      <c r="T26" s="54"/>
      <c r="U26" s="58"/>
      <c r="V26" s="58"/>
      <c r="W26" s="62"/>
      <c r="X26" s="273"/>
      <c r="Y26" s="274"/>
      <c r="Z26" s="274"/>
      <c r="AA26" s="274"/>
      <c r="AB26" s="269"/>
      <c r="AC26" s="270"/>
      <c r="AD26" s="165"/>
      <c r="AE26" s="166"/>
      <c r="AF26" s="166"/>
      <c r="AG26" s="166"/>
      <c r="AH26" s="167"/>
      <c r="AI26" s="389">
        <f>SUM(AI24:AK25)</f>
        <v>0</v>
      </c>
      <c r="AJ26" s="389"/>
      <c r="AK26" s="389"/>
      <c r="AL26" s="390"/>
      <c r="AM26" s="391"/>
      <c r="CA26" t="s">
        <v>15</v>
      </c>
      <c r="CB26" s="6">
        <f>CD26*個票25!$AC$10</f>
        <v>0</v>
      </c>
      <c r="CC26" t="s">
        <v>59</v>
      </c>
      <c r="CD26" s="6">
        <v>38</v>
      </c>
      <c r="CE26" s="6" t="s">
        <v>61</v>
      </c>
      <c r="CF26" s="6"/>
    </row>
    <row r="27" spans="1:84" ht="15" customHeight="1">
      <c r="A27" s="281" t="s">
        <v>80</v>
      </c>
      <c r="B27" s="282"/>
      <c r="C27" s="282"/>
      <c r="D27" s="282"/>
      <c r="E27" s="282"/>
      <c r="F27" s="282"/>
      <c r="G27" s="283"/>
      <c r="H27" s="282" t="s">
        <v>158</v>
      </c>
      <c r="I27" s="282"/>
      <c r="J27" s="282"/>
      <c r="K27" s="282"/>
      <c r="L27" s="282"/>
      <c r="M27" s="281" t="s">
        <v>23</v>
      </c>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CA27" t="s">
        <v>16</v>
      </c>
      <c r="CB27" s="6">
        <f>CD27*個票25!$AC$10</f>
        <v>0</v>
      </c>
      <c r="CC27" t="s">
        <v>59</v>
      </c>
      <c r="CD27" s="6">
        <v>40</v>
      </c>
      <c r="CE27" s="6" t="s">
        <v>61</v>
      </c>
      <c r="CF27" s="6"/>
    </row>
    <row r="28" spans="1:84" ht="15" customHeight="1">
      <c r="A28" s="106" t="s">
        <v>81</v>
      </c>
      <c r="B28" s="107"/>
      <c r="C28" s="107"/>
      <c r="D28" s="107"/>
      <c r="E28" s="108"/>
      <c r="F28" s="108"/>
      <c r="G28" s="109"/>
      <c r="H28" s="294"/>
      <c r="I28" s="294"/>
      <c r="J28" s="294"/>
      <c r="K28" s="294"/>
      <c r="L28" s="294"/>
      <c r="M28" s="284"/>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6"/>
      <c r="CA28" t="s">
        <v>17</v>
      </c>
      <c r="CB28" s="6">
        <f>CD28*個票25!$AC$10</f>
        <v>0</v>
      </c>
      <c r="CC28" t="s">
        <v>59</v>
      </c>
      <c r="CD28" s="6">
        <v>38</v>
      </c>
      <c r="CE28" s="6" t="s">
        <v>61</v>
      </c>
      <c r="CF28" s="6"/>
    </row>
    <row r="29" spans="1:84" ht="15" customHeight="1">
      <c r="A29" s="64" t="s">
        <v>82</v>
      </c>
      <c r="B29" s="65"/>
      <c r="C29" s="65"/>
      <c r="D29" s="65"/>
      <c r="E29" s="66"/>
      <c r="F29" s="66"/>
      <c r="G29" s="67"/>
      <c r="H29" s="293"/>
      <c r="I29" s="293"/>
      <c r="J29" s="293"/>
      <c r="K29" s="293"/>
      <c r="L29" s="293"/>
      <c r="M29" s="287"/>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9"/>
      <c r="CA29" t="s">
        <v>18</v>
      </c>
      <c r="CB29" s="6">
        <f>CD29*個票25!$AC$10</f>
        <v>0</v>
      </c>
      <c r="CC29" t="s">
        <v>59</v>
      </c>
      <c r="CD29" s="6">
        <v>48</v>
      </c>
      <c r="CE29" s="6" t="s">
        <v>61</v>
      </c>
      <c r="CF29" s="6"/>
    </row>
    <row r="30" spans="1:84" ht="15" customHeight="1">
      <c r="A30" s="64" t="s">
        <v>83</v>
      </c>
      <c r="B30" s="65"/>
      <c r="C30" s="65"/>
      <c r="D30" s="65"/>
      <c r="E30" s="66"/>
      <c r="F30" s="66"/>
      <c r="G30" s="67"/>
      <c r="H30" s="293"/>
      <c r="I30" s="293"/>
      <c r="J30" s="293"/>
      <c r="K30" s="293"/>
      <c r="L30" s="293"/>
      <c r="M30" s="287"/>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9"/>
      <c r="CA30" t="s">
        <v>19</v>
      </c>
      <c r="CB30" s="6">
        <f>CD30*個票25!$AC$10</f>
        <v>0</v>
      </c>
      <c r="CC30" t="s">
        <v>59</v>
      </c>
      <c r="CD30" s="6">
        <v>43</v>
      </c>
      <c r="CE30" s="6" t="s">
        <v>61</v>
      </c>
      <c r="CF30" s="6"/>
    </row>
    <row r="31" spans="1:84" ht="15" customHeight="1">
      <c r="A31" s="64" t="s">
        <v>84</v>
      </c>
      <c r="B31" s="65"/>
      <c r="C31" s="65"/>
      <c r="D31" s="65"/>
      <c r="E31" s="66"/>
      <c r="F31" s="66"/>
      <c r="G31" s="67"/>
      <c r="H31" s="293"/>
      <c r="I31" s="293"/>
      <c r="J31" s="293"/>
      <c r="K31" s="293"/>
      <c r="L31" s="293"/>
      <c r="M31" s="287"/>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9"/>
      <c r="CA31" t="s">
        <v>20</v>
      </c>
      <c r="CB31" s="6">
        <f>CD31*個票25!$AC$10</f>
        <v>0</v>
      </c>
      <c r="CC31" t="s">
        <v>59</v>
      </c>
      <c r="CD31" s="6">
        <v>36</v>
      </c>
      <c r="CE31" s="6" t="s">
        <v>61</v>
      </c>
      <c r="CF31" s="6"/>
    </row>
    <row r="32" spans="1:84" ht="15" customHeight="1">
      <c r="A32" s="64" t="s">
        <v>85</v>
      </c>
      <c r="B32" s="65"/>
      <c r="C32" s="65"/>
      <c r="D32" s="65"/>
      <c r="E32" s="66"/>
      <c r="F32" s="66"/>
      <c r="G32" s="67"/>
      <c r="H32" s="293"/>
      <c r="I32" s="293"/>
      <c r="J32" s="293"/>
      <c r="K32" s="293"/>
      <c r="L32" s="293"/>
      <c r="M32" s="287"/>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9"/>
      <c r="CA32" t="s">
        <v>31</v>
      </c>
      <c r="CB32" s="6">
        <f>CD32*個票25!$AC$10</f>
        <v>0</v>
      </c>
      <c r="CC32" t="s">
        <v>59</v>
      </c>
      <c r="CD32" s="6">
        <v>37</v>
      </c>
      <c r="CE32" s="6" t="s">
        <v>61</v>
      </c>
      <c r="CF32" s="6"/>
    </row>
    <row r="33" spans="1:84" ht="15" customHeight="1">
      <c r="A33" s="64" t="s">
        <v>86</v>
      </c>
      <c r="B33" s="65"/>
      <c r="C33" s="65"/>
      <c r="D33" s="65"/>
      <c r="E33" s="66"/>
      <c r="F33" s="66"/>
      <c r="G33" s="67"/>
      <c r="H33" s="293"/>
      <c r="I33" s="293"/>
      <c r="J33" s="293"/>
      <c r="K33" s="293"/>
      <c r="L33" s="293"/>
      <c r="M33" s="287"/>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9"/>
      <c r="AV33" s="4"/>
      <c r="CA33" t="s">
        <v>32</v>
      </c>
      <c r="CB33" s="6">
        <f>CD33*個票25!$AC$10</f>
        <v>0</v>
      </c>
      <c r="CC33" t="s">
        <v>59</v>
      </c>
      <c r="CD33" s="6">
        <v>35</v>
      </c>
      <c r="CE33" s="6" t="s">
        <v>61</v>
      </c>
      <c r="CF33" s="6"/>
    </row>
    <row r="34" spans="1:84" ht="15" customHeight="1">
      <c r="A34" s="64" t="s">
        <v>87</v>
      </c>
      <c r="B34" s="65"/>
      <c r="C34" s="65"/>
      <c r="D34" s="65"/>
      <c r="E34" s="66"/>
      <c r="F34" s="66"/>
      <c r="G34" s="67"/>
      <c r="H34" s="293"/>
      <c r="I34" s="293"/>
      <c r="J34" s="293"/>
      <c r="K34" s="293"/>
      <c r="L34" s="293"/>
      <c r="M34" s="287"/>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9"/>
      <c r="CA34" t="s">
        <v>33</v>
      </c>
      <c r="CB34" s="6">
        <f>CD34*個票25!$AC$10</f>
        <v>0</v>
      </c>
      <c r="CC34" t="s">
        <v>59</v>
      </c>
      <c r="CD34" s="6">
        <v>37</v>
      </c>
      <c r="CE34" s="6" t="s">
        <v>61</v>
      </c>
      <c r="CF34" s="6"/>
    </row>
    <row r="35" spans="1:84" ht="15" customHeight="1">
      <c r="A35" s="64" t="s">
        <v>88</v>
      </c>
      <c r="B35" s="68"/>
      <c r="C35" s="68"/>
      <c r="D35" s="68"/>
      <c r="E35" s="68"/>
      <c r="F35" s="68"/>
      <c r="G35" s="69"/>
      <c r="H35" s="293"/>
      <c r="I35" s="293"/>
      <c r="J35" s="293"/>
      <c r="K35" s="293"/>
      <c r="L35" s="293"/>
      <c r="M35" s="287"/>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9"/>
      <c r="CA35" t="s">
        <v>34</v>
      </c>
      <c r="CB35" s="6">
        <f>CD35*個票25!$AC$10</f>
        <v>0</v>
      </c>
      <c r="CC35" t="s">
        <v>59</v>
      </c>
      <c r="CD35" s="6">
        <v>35</v>
      </c>
      <c r="CE35" s="6" t="s">
        <v>61</v>
      </c>
      <c r="CF35" s="6"/>
    </row>
    <row r="36" spans="1:84" ht="15" customHeight="1">
      <c r="A36" s="70" t="s">
        <v>89</v>
      </c>
      <c r="B36" s="71"/>
      <c r="C36" s="71"/>
      <c r="D36" s="71"/>
      <c r="E36" s="72"/>
      <c r="F36" s="72"/>
      <c r="G36" s="73"/>
      <c r="H36" s="280"/>
      <c r="I36" s="280"/>
      <c r="J36" s="280"/>
      <c r="K36" s="280"/>
      <c r="L36" s="280"/>
      <c r="M36" s="290"/>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2"/>
      <c r="CA36" t="s">
        <v>35</v>
      </c>
      <c r="CB36" s="6">
        <f>CD36*個票25!$AC$10</f>
        <v>0</v>
      </c>
      <c r="CC36" t="s">
        <v>59</v>
      </c>
      <c r="CD36" s="6">
        <v>37</v>
      </c>
      <c r="CE36" s="6" t="s">
        <v>61</v>
      </c>
      <c r="CF36" s="6"/>
    </row>
    <row r="37" spans="1:84" ht="15" customHeight="1">
      <c r="A37" s="74" t="s">
        <v>46</v>
      </c>
      <c r="B37" s="75"/>
      <c r="C37" s="75"/>
      <c r="D37" s="75"/>
      <c r="E37" s="75"/>
      <c r="F37" s="75"/>
      <c r="G37" s="76"/>
      <c r="H37" s="275">
        <f>SUM(H28:L36)</f>
        <v>0</v>
      </c>
      <c r="I37" s="275"/>
      <c r="J37" s="275"/>
      <c r="K37" s="275"/>
      <c r="L37" s="276"/>
      <c r="M37" s="277"/>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9"/>
      <c r="CA37" t="s">
        <v>36</v>
      </c>
      <c r="CB37" s="6">
        <f>CD37*個票25!$AC$10</f>
        <v>0</v>
      </c>
      <c r="CC37" t="s">
        <v>59</v>
      </c>
      <c r="CD37" s="6">
        <v>35</v>
      </c>
      <c r="CE37" s="6" t="s">
        <v>61</v>
      </c>
      <c r="CF37" s="6"/>
    </row>
    <row r="38" spans="1:84" ht="6" customHeight="1" thickBot="1">
      <c r="A38" s="77"/>
      <c r="B38" s="77"/>
      <c r="C38" s="77"/>
      <c r="D38" s="77"/>
      <c r="E38" s="78"/>
      <c r="F38" s="78"/>
      <c r="G38" s="78"/>
      <c r="H38" s="78"/>
      <c r="I38" s="78"/>
      <c r="J38" s="79"/>
      <c r="K38" s="79"/>
      <c r="L38" s="79"/>
      <c r="M38" s="79"/>
      <c r="N38" s="79"/>
      <c r="O38" s="80"/>
      <c r="P38" s="80"/>
      <c r="Q38" s="80"/>
      <c r="R38" s="80"/>
      <c r="S38" s="80"/>
      <c r="T38" s="80"/>
      <c r="U38" s="80"/>
      <c r="V38" s="80"/>
      <c r="W38" s="80"/>
      <c r="X38" s="80"/>
      <c r="Y38" s="80"/>
      <c r="Z38" s="80"/>
      <c r="AA38" s="80"/>
      <c r="AB38" s="80"/>
      <c r="AC38" s="80"/>
      <c r="AD38" s="80"/>
      <c r="AE38" s="80"/>
      <c r="AF38" s="80"/>
      <c r="AG38" s="80"/>
      <c r="AH38" s="88"/>
      <c r="AI38" s="80"/>
      <c r="AJ38" s="80"/>
      <c r="AK38" s="80"/>
      <c r="AL38" s="80"/>
      <c r="AM38" s="80"/>
      <c r="CA38" t="s">
        <v>37</v>
      </c>
      <c r="CB38" s="6">
        <f>CD38*個票25!$AC$10</f>
        <v>0</v>
      </c>
      <c r="CC38" t="s">
        <v>59</v>
      </c>
      <c r="CD38" s="6">
        <v>37</v>
      </c>
      <c r="CE38" s="6" t="s">
        <v>61</v>
      </c>
      <c r="CF38" s="6"/>
    </row>
    <row r="39" spans="1:84" s="4" customFormat="1" ht="19.5" customHeight="1" thickBot="1">
      <c r="A39" s="55" t="s">
        <v>66</v>
      </c>
      <c r="B39" s="53"/>
      <c r="C39" s="53"/>
      <c r="D39" s="53"/>
      <c r="E39" s="53"/>
      <c r="F39" s="53"/>
      <c r="G39" s="53"/>
      <c r="H39" s="53"/>
      <c r="I39" s="50"/>
      <c r="J39" s="54"/>
      <c r="K39" s="49"/>
      <c r="L39" s="51"/>
      <c r="M39" s="51"/>
      <c r="N39" s="51"/>
      <c r="O39" s="51"/>
      <c r="P39" s="51"/>
      <c r="Q39" s="51"/>
      <c r="R39" s="51"/>
      <c r="S39" s="51"/>
      <c r="T39" s="51"/>
      <c r="U39" s="51"/>
      <c r="V39" s="51"/>
      <c r="W39" s="51"/>
      <c r="X39" s="51"/>
      <c r="Y39" s="51"/>
      <c r="Z39" s="51"/>
      <c r="AA39" s="51"/>
      <c r="AB39" s="51"/>
      <c r="AC39" s="51"/>
      <c r="AD39" s="51"/>
      <c r="AE39" s="261" t="s">
        <v>157</v>
      </c>
      <c r="AF39" s="262"/>
      <c r="AG39" s="262"/>
      <c r="AH39" s="263"/>
      <c r="AI39" s="329">
        <f>ROUNDDOWN(IFERROR(IF(H10="居宅介護支援事業所",(X42*AI42+X43*AI43+X44*AI44+X45*AI45)/1000,(X40*AI40+X41*AI41)/1000),""),0)</f>
        <v>0</v>
      </c>
      <c r="AJ39" s="330"/>
      <c r="AK39" s="330"/>
      <c r="AL39" s="320" t="s">
        <v>39</v>
      </c>
      <c r="AM39" s="321"/>
      <c r="CA39" t="s">
        <v>38</v>
      </c>
      <c r="CB39" s="6">
        <f>CD39*個票25!$AC$10</f>
        <v>0</v>
      </c>
      <c r="CC39" t="s">
        <v>59</v>
      </c>
      <c r="CD39" s="6">
        <v>35</v>
      </c>
      <c r="CE39" s="6" t="s">
        <v>61</v>
      </c>
      <c r="CF39" s="6"/>
    </row>
    <row r="40" spans="1:84" s="4" customFormat="1" ht="15.75" customHeight="1">
      <c r="A40" s="304" t="s">
        <v>119</v>
      </c>
      <c r="B40" s="305"/>
      <c r="C40" s="305"/>
      <c r="D40" s="305"/>
      <c r="E40" s="305"/>
      <c r="F40" s="305"/>
      <c r="G40" s="305"/>
      <c r="H40" s="305"/>
      <c r="I40" s="305"/>
      <c r="J40" s="306"/>
      <c r="K40" s="196" t="s">
        <v>114</v>
      </c>
      <c r="L40" s="198"/>
      <c r="M40" s="24"/>
      <c r="N40" s="197"/>
      <c r="O40" s="197"/>
      <c r="P40" s="197"/>
      <c r="Q40" s="28"/>
      <c r="R40" s="197"/>
      <c r="S40" s="197"/>
      <c r="T40" s="197"/>
      <c r="U40" s="197"/>
      <c r="V40" s="197"/>
      <c r="W40" s="27"/>
      <c r="X40" s="303">
        <f>IF($H$10="介護予防・生活支援サービス事業の事業者","",1500)</f>
        <v>1500</v>
      </c>
      <c r="Y40" s="303"/>
      <c r="Z40" s="303"/>
      <c r="AA40" s="300" t="s">
        <v>52</v>
      </c>
      <c r="AB40" s="301"/>
      <c r="AC40" s="295" t="s">
        <v>53</v>
      </c>
      <c r="AD40" s="296"/>
      <c r="AE40" s="296"/>
      <c r="AF40" s="296"/>
      <c r="AG40" s="296"/>
      <c r="AH40" s="297"/>
      <c r="AI40" s="298"/>
      <c r="AJ40" s="299"/>
      <c r="AK40" s="299"/>
      <c r="AL40" s="395" t="s">
        <v>42</v>
      </c>
      <c r="AM40" s="396"/>
      <c r="CA40" t="s">
        <v>103</v>
      </c>
      <c r="CB40"/>
      <c r="CC40"/>
      <c r="CD40"/>
      <c r="CE40"/>
      <c r="CF40"/>
    </row>
    <row r="41" spans="1:84" s="4" customFormat="1" ht="15.75" customHeight="1">
      <c r="A41" s="307"/>
      <c r="B41" s="308"/>
      <c r="C41" s="308"/>
      <c r="D41" s="308"/>
      <c r="E41" s="308"/>
      <c r="F41" s="308"/>
      <c r="G41" s="308"/>
      <c r="H41" s="308"/>
      <c r="I41" s="308"/>
      <c r="J41" s="309"/>
      <c r="K41" s="196" t="s">
        <v>115</v>
      </c>
      <c r="L41" s="198"/>
      <c r="M41" s="24"/>
      <c r="N41" s="197"/>
      <c r="O41" s="197"/>
      <c r="P41" s="197"/>
      <c r="Q41" s="28"/>
      <c r="R41" s="197"/>
      <c r="S41" s="197"/>
      <c r="T41" s="197"/>
      <c r="U41" s="197"/>
      <c r="V41" s="197"/>
      <c r="W41" s="27"/>
      <c r="X41" s="303">
        <f>IF($H$10="介護予防・生活支援サービス事業の事業者","",3000)</f>
        <v>3000</v>
      </c>
      <c r="Y41" s="303"/>
      <c r="Z41" s="303"/>
      <c r="AA41" s="300" t="s">
        <v>52</v>
      </c>
      <c r="AB41" s="301"/>
      <c r="AC41" s="295" t="s">
        <v>53</v>
      </c>
      <c r="AD41" s="296"/>
      <c r="AE41" s="296"/>
      <c r="AF41" s="296"/>
      <c r="AG41" s="296"/>
      <c r="AH41" s="297"/>
      <c r="AI41" s="298"/>
      <c r="AJ41" s="299"/>
      <c r="AK41" s="299"/>
      <c r="AL41" s="326" t="s">
        <v>42</v>
      </c>
      <c r="AM41" s="327"/>
    </row>
    <row r="42" spans="1:84" s="4" customFormat="1" ht="15.75" customHeight="1">
      <c r="A42" s="131"/>
      <c r="B42" s="397" t="s">
        <v>116</v>
      </c>
      <c r="C42" s="398"/>
      <c r="D42" s="398"/>
      <c r="E42" s="398"/>
      <c r="F42" s="398"/>
      <c r="G42" s="398"/>
      <c r="H42" s="398"/>
      <c r="I42" s="398"/>
      <c r="J42" s="399"/>
      <c r="K42" s="200" t="s">
        <v>114</v>
      </c>
      <c r="L42" s="200"/>
      <c r="M42" s="129"/>
      <c r="N42" s="129"/>
      <c r="O42" s="130"/>
      <c r="P42" s="130"/>
      <c r="Q42" s="200"/>
      <c r="R42" s="200"/>
      <c r="S42" s="200"/>
      <c r="T42" s="200"/>
      <c r="U42" s="200"/>
      <c r="V42" s="200"/>
      <c r="W42" s="128"/>
      <c r="X42" s="303">
        <f>IF($H$10="介護予防・生活支援サービス事業の事業者","",1500)</f>
        <v>1500</v>
      </c>
      <c r="Y42" s="303"/>
      <c r="Z42" s="303"/>
      <c r="AA42" s="300" t="s">
        <v>52</v>
      </c>
      <c r="AB42" s="301"/>
      <c r="AC42" s="295" t="s">
        <v>53</v>
      </c>
      <c r="AD42" s="296"/>
      <c r="AE42" s="296"/>
      <c r="AF42" s="296"/>
      <c r="AG42" s="296"/>
      <c r="AH42" s="297"/>
      <c r="AI42" s="298"/>
      <c r="AJ42" s="299"/>
      <c r="AK42" s="299"/>
      <c r="AL42" s="324" t="s">
        <v>42</v>
      </c>
      <c r="AM42" s="325"/>
    </row>
    <row r="43" spans="1:84" s="4" customFormat="1" ht="15.75" customHeight="1">
      <c r="A43" s="126"/>
      <c r="B43" s="400"/>
      <c r="C43" s="401"/>
      <c r="D43" s="401"/>
      <c r="E43" s="401"/>
      <c r="F43" s="401"/>
      <c r="G43" s="401"/>
      <c r="H43" s="401"/>
      <c r="I43" s="401"/>
      <c r="J43" s="402"/>
      <c r="K43" s="26" t="s">
        <v>117</v>
      </c>
      <c r="L43" s="26"/>
      <c r="M43" s="26"/>
      <c r="N43" s="26"/>
      <c r="O43" s="18"/>
      <c r="P43" s="18"/>
      <c r="Q43" s="17"/>
      <c r="R43" s="17"/>
      <c r="S43" s="17"/>
      <c r="T43" s="17"/>
      <c r="U43" s="17"/>
      <c r="V43" s="17"/>
      <c r="W43" s="19"/>
      <c r="X43" s="303">
        <f>IF($H$10="介護予防・生活支援サービス事業の事業者","",4500)</f>
        <v>4500</v>
      </c>
      <c r="Y43" s="303"/>
      <c r="Z43" s="303"/>
      <c r="AA43" s="300" t="s">
        <v>52</v>
      </c>
      <c r="AB43" s="301"/>
      <c r="AC43" s="295" t="s">
        <v>53</v>
      </c>
      <c r="AD43" s="296"/>
      <c r="AE43" s="296"/>
      <c r="AF43" s="296"/>
      <c r="AG43" s="296"/>
      <c r="AH43" s="297"/>
      <c r="AI43" s="298"/>
      <c r="AJ43" s="299"/>
      <c r="AK43" s="299"/>
      <c r="AL43" s="324" t="s">
        <v>42</v>
      </c>
      <c r="AM43" s="325"/>
    </row>
    <row r="44" spans="1:84" s="4" customFormat="1" ht="15.75" customHeight="1">
      <c r="A44" s="126"/>
      <c r="B44" s="400"/>
      <c r="C44" s="401"/>
      <c r="D44" s="401"/>
      <c r="E44" s="401"/>
      <c r="F44" s="401"/>
      <c r="G44" s="401"/>
      <c r="H44" s="401"/>
      <c r="I44" s="401"/>
      <c r="J44" s="402"/>
      <c r="K44" s="25" t="s">
        <v>115</v>
      </c>
      <c r="L44" s="25"/>
      <c r="M44" s="25"/>
      <c r="N44" s="25"/>
      <c r="O44" s="28"/>
      <c r="P44" s="28"/>
      <c r="Q44" s="197"/>
      <c r="R44" s="197"/>
      <c r="S44" s="197"/>
      <c r="T44" s="197"/>
      <c r="U44" s="197"/>
      <c r="V44" s="197"/>
      <c r="W44" s="27"/>
      <c r="X44" s="303">
        <f>IF($H$10="介護予防・生活支援サービス事業の事業者","",3000)</f>
        <v>3000</v>
      </c>
      <c r="Y44" s="303"/>
      <c r="Z44" s="303"/>
      <c r="AA44" s="300" t="s">
        <v>52</v>
      </c>
      <c r="AB44" s="301"/>
      <c r="AC44" s="295" t="s">
        <v>53</v>
      </c>
      <c r="AD44" s="296"/>
      <c r="AE44" s="296"/>
      <c r="AF44" s="296"/>
      <c r="AG44" s="296"/>
      <c r="AH44" s="297"/>
      <c r="AI44" s="298"/>
      <c r="AJ44" s="299"/>
      <c r="AK44" s="299"/>
      <c r="AL44" s="324" t="s">
        <v>42</v>
      </c>
      <c r="AM44" s="325"/>
    </row>
    <row r="45" spans="1:84" s="4" customFormat="1" ht="15.75" customHeight="1">
      <c r="A45" s="127"/>
      <c r="B45" s="403"/>
      <c r="C45" s="404"/>
      <c r="D45" s="404"/>
      <c r="E45" s="404"/>
      <c r="F45" s="404"/>
      <c r="G45" s="404"/>
      <c r="H45" s="404"/>
      <c r="I45" s="404"/>
      <c r="J45" s="405"/>
      <c r="K45" s="25" t="s">
        <v>118</v>
      </c>
      <c r="L45" s="25"/>
      <c r="M45" s="25"/>
      <c r="N45" s="25"/>
      <c r="O45" s="28"/>
      <c r="P45" s="28"/>
      <c r="Q45" s="197"/>
      <c r="R45" s="197"/>
      <c r="S45" s="197"/>
      <c r="T45" s="197"/>
      <c r="U45" s="197"/>
      <c r="V45" s="197"/>
      <c r="W45" s="27"/>
      <c r="X45" s="303">
        <f>IF($H$10="介護予防・生活支援サービス事業の事業者","",6000)</f>
        <v>6000</v>
      </c>
      <c r="Y45" s="303"/>
      <c r="Z45" s="303"/>
      <c r="AA45" s="300" t="s">
        <v>52</v>
      </c>
      <c r="AB45" s="301"/>
      <c r="AC45" s="295" t="s">
        <v>53</v>
      </c>
      <c r="AD45" s="296"/>
      <c r="AE45" s="296"/>
      <c r="AF45" s="296"/>
      <c r="AG45" s="296"/>
      <c r="AH45" s="297"/>
      <c r="AI45" s="298"/>
      <c r="AJ45" s="299"/>
      <c r="AK45" s="299"/>
      <c r="AL45" s="324" t="s">
        <v>42</v>
      </c>
      <c r="AM45" s="325"/>
    </row>
    <row r="46" spans="1:84" s="4" customFormat="1" ht="6" customHeight="1" thickBot="1">
      <c r="A46" s="53"/>
      <c r="B46" s="53"/>
      <c r="C46" s="53"/>
      <c r="D46" s="53"/>
      <c r="E46" s="53"/>
      <c r="F46" s="53"/>
      <c r="G46" s="53"/>
      <c r="H46" s="53"/>
      <c r="I46" s="50"/>
      <c r="J46" s="54"/>
      <c r="K46" s="49"/>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row>
    <row r="47" spans="1:84" s="4" customFormat="1" ht="19.5" customHeight="1" thickBot="1">
      <c r="A47" s="55" t="s">
        <v>67</v>
      </c>
      <c r="B47" s="49"/>
      <c r="C47" s="53"/>
      <c r="D47" s="53"/>
      <c r="E47" s="53"/>
      <c r="F47" s="53"/>
      <c r="G47" s="53"/>
      <c r="H47" s="53"/>
      <c r="I47" s="50"/>
      <c r="J47" s="54"/>
      <c r="K47" s="49"/>
      <c r="L47" s="51"/>
      <c r="M47" s="51"/>
      <c r="N47" s="51"/>
      <c r="O47" s="52"/>
      <c r="P47" s="52"/>
      <c r="Q47" s="52"/>
      <c r="R47" s="52"/>
      <c r="S47" s="52"/>
      <c r="T47" s="81"/>
      <c r="U47" s="81"/>
      <c r="V47" s="81"/>
      <c r="W47" s="81"/>
      <c r="X47" s="264" t="s">
        <v>90</v>
      </c>
      <c r="Y47" s="265"/>
      <c r="Z47" s="265"/>
      <c r="AA47" s="265"/>
      <c r="AB47" s="265"/>
      <c r="AC47" s="266"/>
      <c r="AD47" s="261" t="s">
        <v>156</v>
      </c>
      <c r="AE47" s="262"/>
      <c r="AF47" s="262"/>
      <c r="AG47" s="262"/>
      <c r="AH47" s="263"/>
      <c r="AI47" s="322">
        <f>MIN(X48,ROUNDDOWN(H60/1000,0))</f>
        <v>0</v>
      </c>
      <c r="AJ47" s="323"/>
      <c r="AK47" s="323"/>
      <c r="AL47" s="320" t="s">
        <v>39</v>
      </c>
      <c r="AM47" s="321"/>
    </row>
    <row r="48" spans="1:84" s="4" customFormat="1" ht="13.8" thickBot="1">
      <c r="A48" s="52"/>
      <c r="B48" s="53"/>
      <c r="C48" s="53"/>
      <c r="D48" s="53"/>
      <c r="E48" s="53"/>
      <c r="F48" s="53"/>
      <c r="G48" s="53"/>
      <c r="H48" s="53"/>
      <c r="I48" s="53"/>
      <c r="J48" s="53"/>
      <c r="K48" s="53"/>
      <c r="L48" s="53"/>
      <c r="M48" s="53"/>
      <c r="N48" s="53"/>
      <c r="O48" s="53"/>
      <c r="P48" s="53"/>
      <c r="Q48" s="53"/>
      <c r="R48" s="53"/>
      <c r="S48" s="53"/>
      <c r="T48" s="53"/>
      <c r="U48" s="53"/>
      <c r="V48" s="53"/>
      <c r="W48" s="53"/>
      <c r="X48" s="310" t="str">
        <f>IFERROR(VLOOKUP(H10,個票25!CA5:CE39,5,FALSE),"")</f>
        <v/>
      </c>
      <c r="Y48" s="311"/>
      <c r="Z48" s="311"/>
      <c r="AA48" s="311"/>
      <c r="AB48" s="331" t="s">
        <v>39</v>
      </c>
      <c r="AC48" s="332"/>
      <c r="AD48" s="156"/>
      <c r="AE48" s="157"/>
      <c r="AF48" s="157"/>
      <c r="AG48" s="157"/>
      <c r="AH48" s="158"/>
      <c r="AI48" s="317"/>
      <c r="AJ48" s="317"/>
      <c r="AK48" s="317"/>
      <c r="AL48" s="318"/>
      <c r="AM48" s="319"/>
      <c r="AX48" s="134" t="str">
        <f>IF(X48&gt;=AI49,"○","！（補助上限額を超過しています）")</f>
        <v>○</v>
      </c>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6"/>
    </row>
    <row r="49" spans="1:46" s="4" customFormat="1" ht="13.5" customHeight="1">
      <c r="A49" s="168" t="s">
        <v>92</v>
      </c>
      <c r="B49" s="53"/>
      <c r="C49" s="53"/>
      <c r="D49" s="53"/>
      <c r="E49" s="53"/>
      <c r="F49" s="53"/>
      <c r="G49" s="53"/>
      <c r="H49" s="53"/>
      <c r="I49" s="53"/>
      <c r="J49" s="53"/>
      <c r="K49" s="53"/>
      <c r="L49" s="53"/>
      <c r="M49" s="53"/>
      <c r="N49" s="53"/>
      <c r="O49" s="53"/>
      <c r="P49" s="53"/>
      <c r="Q49" s="53"/>
      <c r="R49" s="53"/>
      <c r="S49" s="53"/>
      <c r="T49" s="53"/>
      <c r="U49" s="53"/>
      <c r="V49" s="53"/>
      <c r="W49" s="53"/>
      <c r="X49" s="312"/>
      <c r="Y49" s="313"/>
      <c r="Z49" s="313"/>
      <c r="AA49" s="313"/>
      <c r="AB49" s="333"/>
      <c r="AC49" s="334"/>
      <c r="AD49" s="159"/>
      <c r="AE49" s="160"/>
      <c r="AF49" s="160"/>
      <c r="AG49" s="160"/>
      <c r="AH49" s="161"/>
      <c r="AI49" s="302">
        <f>SUM(AI47:AK48)</f>
        <v>0</v>
      </c>
      <c r="AJ49" s="302"/>
      <c r="AK49" s="302"/>
      <c r="AL49" s="315"/>
      <c r="AM49" s="316"/>
      <c r="AT49" s="5"/>
    </row>
    <row r="50" spans="1:46" ht="15" customHeight="1">
      <c r="A50" s="281" t="s">
        <v>80</v>
      </c>
      <c r="B50" s="282"/>
      <c r="C50" s="282"/>
      <c r="D50" s="282"/>
      <c r="E50" s="282"/>
      <c r="F50" s="282"/>
      <c r="G50" s="283"/>
      <c r="H50" s="282" t="s">
        <v>158</v>
      </c>
      <c r="I50" s="282"/>
      <c r="J50" s="282"/>
      <c r="K50" s="282"/>
      <c r="L50" s="282"/>
      <c r="M50" s="281" t="s">
        <v>23</v>
      </c>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3"/>
    </row>
    <row r="51" spans="1:46" ht="15" customHeight="1">
      <c r="A51" s="106" t="s">
        <v>81</v>
      </c>
      <c r="B51" s="107"/>
      <c r="C51" s="107"/>
      <c r="D51" s="107"/>
      <c r="E51" s="108"/>
      <c r="F51" s="108"/>
      <c r="G51" s="109"/>
      <c r="H51" s="294"/>
      <c r="I51" s="294"/>
      <c r="J51" s="294"/>
      <c r="K51" s="294"/>
      <c r="L51" s="294"/>
      <c r="M51" s="284"/>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6"/>
    </row>
    <row r="52" spans="1:46" ht="15" customHeight="1">
      <c r="A52" s="64" t="s">
        <v>82</v>
      </c>
      <c r="B52" s="65"/>
      <c r="C52" s="65"/>
      <c r="D52" s="65"/>
      <c r="E52" s="66"/>
      <c r="F52" s="66"/>
      <c r="G52" s="67"/>
      <c r="H52" s="293"/>
      <c r="I52" s="293"/>
      <c r="J52" s="293"/>
      <c r="K52" s="293"/>
      <c r="L52" s="293"/>
      <c r="M52" s="287"/>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9"/>
    </row>
    <row r="53" spans="1:46" ht="15" customHeight="1">
      <c r="A53" s="64" t="s">
        <v>83</v>
      </c>
      <c r="B53" s="65"/>
      <c r="C53" s="65"/>
      <c r="D53" s="65"/>
      <c r="E53" s="66"/>
      <c r="F53" s="66"/>
      <c r="G53" s="67"/>
      <c r="H53" s="293"/>
      <c r="I53" s="293"/>
      <c r="J53" s="293"/>
      <c r="K53" s="293"/>
      <c r="L53" s="293"/>
      <c r="M53" s="287"/>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9"/>
    </row>
    <row r="54" spans="1:46" ht="15" customHeight="1">
      <c r="A54" s="64" t="s">
        <v>84</v>
      </c>
      <c r="B54" s="65"/>
      <c r="C54" s="65"/>
      <c r="D54" s="65"/>
      <c r="E54" s="66"/>
      <c r="F54" s="66"/>
      <c r="G54" s="67"/>
      <c r="H54" s="293"/>
      <c r="I54" s="293"/>
      <c r="J54" s="293"/>
      <c r="K54" s="293"/>
      <c r="L54" s="293"/>
      <c r="M54" s="287"/>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9"/>
    </row>
    <row r="55" spans="1:46" ht="15" customHeight="1">
      <c r="A55" s="64" t="s">
        <v>85</v>
      </c>
      <c r="B55" s="65"/>
      <c r="C55" s="65"/>
      <c r="D55" s="65"/>
      <c r="E55" s="66"/>
      <c r="F55" s="66"/>
      <c r="G55" s="67"/>
      <c r="H55" s="293"/>
      <c r="I55" s="293"/>
      <c r="J55" s="293"/>
      <c r="K55" s="293"/>
      <c r="L55" s="293"/>
      <c r="M55" s="287"/>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9"/>
    </row>
    <row r="56" spans="1:46" ht="15" customHeight="1">
      <c r="A56" s="64" t="s">
        <v>86</v>
      </c>
      <c r="B56" s="65"/>
      <c r="C56" s="65"/>
      <c r="D56" s="65"/>
      <c r="E56" s="66"/>
      <c r="F56" s="66"/>
      <c r="G56" s="67"/>
      <c r="H56" s="293"/>
      <c r="I56" s="293"/>
      <c r="J56" s="293"/>
      <c r="K56" s="293"/>
      <c r="L56" s="293"/>
      <c r="M56" s="287"/>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9"/>
    </row>
    <row r="57" spans="1:46" ht="15" customHeight="1">
      <c r="A57" s="64" t="s">
        <v>87</v>
      </c>
      <c r="B57" s="65"/>
      <c r="C57" s="65"/>
      <c r="D57" s="65"/>
      <c r="E57" s="66"/>
      <c r="F57" s="66"/>
      <c r="G57" s="67"/>
      <c r="H57" s="293"/>
      <c r="I57" s="293"/>
      <c r="J57" s="293"/>
      <c r="K57" s="293"/>
      <c r="L57" s="293"/>
      <c r="M57" s="287"/>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9"/>
    </row>
    <row r="58" spans="1:46" ht="15" customHeight="1">
      <c r="A58" s="64" t="s">
        <v>88</v>
      </c>
      <c r="B58" s="68"/>
      <c r="C58" s="68"/>
      <c r="D58" s="68"/>
      <c r="E58" s="68"/>
      <c r="F58" s="68"/>
      <c r="G58" s="69"/>
      <c r="H58" s="293"/>
      <c r="I58" s="293"/>
      <c r="J58" s="293"/>
      <c r="K58" s="293"/>
      <c r="L58" s="293"/>
      <c r="M58" s="287"/>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9"/>
    </row>
    <row r="59" spans="1:46" ht="15" customHeight="1">
      <c r="A59" s="70" t="s">
        <v>89</v>
      </c>
      <c r="B59" s="71"/>
      <c r="C59" s="71"/>
      <c r="D59" s="71"/>
      <c r="E59" s="72"/>
      <c r="F59" s="72"/>
      <c r="G59" s="73"/>
      <c r="H59" s="280"/>
      <c r="I59" s="280"/>
      <c r="J59" s="280"/>
      <c r="K59" s="280"/>
      <c r="L59" s="280"/>
      <c r="M59" s="290"/>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291"/>
      <c r="AL59" s="291"/>
      <c r="AM59" s="292"/>
    </row>
    <row r="60" spans="1:46" ht="15" customHeight="1">
      <c r="A60" s="74" t="s">
        <v>46</v>
      </c>
      <c r="B60" s="82"/>
      <c r="C60" s="82"/>
      <c r="D60" s="82"/>
      <c r="E60" s="75"/>
      <c r="F60" s="75"/>
      <c r="G60" s="76"/>
      <c r="H60" s="275">
        <f>SUM(H51:L59)</f>
        <v>0</v>
      </c>
      <c r="I60" s="275"/>
      <c r="J60" s="275"/>
      <c r="K60" s="275"/>
      <c r="L60" s="276"/>
      <c r="M60" s="277"/>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9"/>
    </row>
    <row r="61" spans="1:46" ht="4.5" customHeight="1">
      <c r="A61" s="77"/>
      <c r="B61" s="77"/>
      <c r="C61" s="77"/>
      <c r="D61" s="77"/>
      <c r="E61" s="83"/>
      <c r="F61" s="83"/>
      <c r="G61" s="83"/>
      <c r="H61" s="83"/>
      <c r="I61" s="83"/>
      <c r="J61" s="85"/>
      <c r="K61" s="85"/>
      <c r="L61" s="85"/>
      <c r="M61" s="85"/>
      <c r="N61" s="85"/>
      <c r="O61" s="83"/>
      <c r="P61" s="83"/>
      <c r="Q61" s="83"/>
      <c r="R61" s="83"/>
      <c r="S61" s="83"/>
      <c r="T61" s="83"/>
      <c r="U61" s="83"/>
      <c r="V61" s="83"/>
      <c r="W61" s="83"/>
      <c r="X61" s="83"/>
      <c r="Y61" s="86"/>
      <c r="Z61" s="86"/>
      <c r="AA61" s="86"/>
      <c r="AB61" s="86"/>
      <c r="AC61" s="86"/>
      <c r="AD61" s="86"/>
      <c r="AE61" s="83"/>
      <c r="AF61" s="83"/>
      <c r="AG61" s="83"/>
      <c r="AH61" s="83"/>
      <c r="AI61" s="83"/>
      <c r="AJ61" s="83"/>
      <c r="AK61" s="83"/>
      <c r="AL61" s="83"/>
      <c r="AM61" s="83"/>
    </row>
    <row r="62" spans="1:46">
      <c r="A62" s="36" t="s">
        <v>159</v>
      </c>
      <c r="B62" s="84"/>
      <c r="C62" s="84"/>
      <c r="D62" s="84"/>
      <c r="E62" s="84"/>
      <c r="F62" s="84"/>
      <c r="G62" s="84"/>
      <c r="H62" s="84"/>
      <c r="I62" s="84"/>
      <c r="J62" s="84"/>
      <c r="K62" s="84"/>
      <c r="L62" s="84"/>
      <c r="M62" s="84"/>
      <c r="N62" s="84"/>
      <c r="O62" s="84"/>
      <c r="P62" s="84"/>
      <c r="Q62" s="84"/>
      <c r="R62" s="84"/>
      <c r="S62" s="84"/>
      <c r="T62" s="84"/>
      <c r="U62" s="84"/>
      <c r="V62" s="84"/>
      <c r="W62" s="84"/>
      <c r="X62" s="84"/>
      <c r="Y62" s="61"/>
      <c r="Z62" s="61"/>
      <c r="AA62" s="61"/>
      <c r="AB62" s="61"/>
      <c r="AC62" s="61"/>
      <c r="AD62" s="61"/>
      <c r="AE62" s="84"/>
      <c r="AF62" s="84"/>
      <c r="AG62" s="84"/>
      <c r="AH62" s="84"/>
      <c r="AI62" s="84"/>
      <c r="AJ62" s="84"/>
      <c r="AK62" s="84"/>
      <c r="AL62" s="84"/>
      <c r="AM62" s="84"/>
    </row>
  </sheetData>
  <sheetProtection algorithmName="SHA-512" hashValue="Y3cOEX8QYDUmHClt/VZSj69+PSku135JZ3mxZhaj7cN/v0RCuZO0aXaeKL1prSWRjQq5TZOmsvs6+7j/xEXSVw==" saltValue="qoM+6aSpANLqDkmMs9XK4g==" spinCount="100000" sheet="1" formatCells="0" formatColumns="0" formatRows="0" insertColumns="0" insertRows="0" autoFilter="0"/>
  <mergeCells count="145">
    <mergeCell ref="A3:AM3"/>
    <mergeCell ref="A5:AM5"/>
    <mergeCell ref="A7:G7"/>
    <mergeCell ref="H7:N7"/>
    <mergeCell ref="O7:S7"/>
    <mergeCell ref="T7:AM7"/>
    <mergeCell ref="AH8:AM8"/>
    <mergeCell ref="D9:G9"/>
    <mergeCell ref="H9:K9"/>
    <mergeCell ref="L9:Y9"/>
    <mergeCell ref="AC9:AG9"/>
    <mergeCell ref="AH9:AM9"/>
    <mergeCell ref="A8:C9"/>
    <mergeCell ref="D8:G8"/>
    <mergeCell ref="H8:K8"/>
    <mergeCell ref="L8:Y8"/>
    <mergeCell ref="Z8:AB9"/>
    <mergeCell ref="AC8:AG8"/>
    <mergeCell ref="AE10:AF10"/>
    <mergeCell ref="AG10:AI10"/>
    <mergeCell ref="AJ10:AK10"/>
    <mergeCell ref="AL10:AM10"/>
    <mergeCell ref="AP10:AU10"/>
    <mergeCell ref="A11:H12"/>
    <mergeCell ref="A10:G10"/>
    <mergeCell ref="H10:Q10"/>
    <mergeCell ref="R10:W10"/>
    <mergeCell ref="X10:Y10"/>
    <mergeCell ref="Z10:AB10"/>
    <mergeCell ref="AC10:AD10"/>
    <mergeCell ref="AE21:AH21"/>
    <mergeCell ref="AI21:AK21"/>
    <mergeCell ref="AL21:AM21"/>
    <mergeCell ref="H22:L22"/>
    <mergeCell ref="M22:O22"/>
    <mergeCell ref="Q22:U22"/>
    <mergeCell ref="V22:X22"/>
    <mergeCell ref="AE22:AG22"/>
    <mergeCell ref="A14:AM14"/>
    <mergeCell ref="X16:Z16"/>
    <mergeCell ref="AA16:AM16"/>
    <mergeCell ref="X17:Z17"/>
    <mergeCell ref="AA17:AM17"/>
    <mergeCell ref="A19:AM19"/>
    <mergeCell ref="A27:G27"/>
    <mergeCell ref="H27:L27"/>
    <mergeCell ref="M27:AM27"/>
    <mergeCell ref="H28:L28"/>
    <mergeCell ref="M28:AM28"/>
    <mergeCell ref="H29:L29"/>
    <mergeCell ref="M29:AM29"/>
    <mergeCell ref="X24:AC24"/>
    <mergeCell ref="AD24:AH24"/>
    <mergeCell ref="AI24:AK24"/>
    <mergeCell ref="AL24:AM24"/>
    <mergeCell ref="X25:AA26"/>
    <mergeCell ref="AB25:AC26"/>
    <mergeCell ref="AI25:AK25"/>
    <mergeCell ref="AL25:AM25"/>
    <mergeCell ref="AI26:AK26"/>
    <mergeCell ref="AL26:AM26"/>
    <mergeCell ref="H33:L33"/>
    <mergeCell ref="M33:AM33"/>
    <mergeCell ref="H34:L34"/>
    <mergeCell ref="M34:AM34"/>
    <mergeCell ref="H35:L35"/>
    <mergeCell ref="M35:AM35"/>
    <mergeCell ref="H30:L30"/>
    <mergeCell ref="M30:AM30"/>
    <mergeCell ref="H31:L31"/>
    <mergeCell ref="M31:AM31"/>
    <mergeCell ref="H32:L32"/>
    <mergeCell ref="M32:AM32"/>
    <mergeCell ref="AA41:AB41"/>
    <mergeCell ref="AC41:AH41"/>
    <mergeCell ref="AI41:AK41"/>
    <mergeCell ref="H36:L36"/>
    <mergeCell ref="M36:AM36"/>
    <mergeCell ref="H37:L37"/>
    <mergeCell ref="M37:AM37"/>
    <mergeCell ref="AE39:AH39"/>
    <mergeCell ref="AI39:AK39"/>
    <mergeCell ref="AL39:AM39"/>
    <mergeCell ref="AI43:AK43"/>
    <mergeCell ref="AL43:AM43"/>
    <mergeCell ref="X44:Z44"/>
    <mergeCell ref="AA44:AB44"/>
    <mergeCell ref="AC44:AH44"/>
    <mergeCell ref="AI44:AK44"/>
    <mergeCell ref="AL44:AM44"/>
    <mergeCell ref="AL41:AM41"/>
    <mergeCell ref="B42:J45"/>
    <mergeCell ref="X42:Z42"/>
    <mergeCell ref="AA42:AB42"/>
    <mergeCell ref="AC42:AH42"/>
    <mergeCell ref="AI42:AK42"/>
    <mergeCell ref="AL42:AM42"/>
    <mergeCell ref="X43:Z43"/>
    <mergeCell ref="AA43:AB43"/>
    <mergeCell ref="AC43:AH43"/>
    <mergeCell ref="A40:J41"/>
    <mergeCell ref="X40:Z40"/>
    <mergeCell ref="AA40:AB40"/>
    <mergeCell ref="AC40:AH40"/>
    <mergeCell ref="AI40:AK40"/>
    <mergeCell ref="AL40:AM40"/>
    <mergeCell ref="X41:Z41"/>
    <mergeCell ref="X48:AA49"/>
    <mergeCell ref="AB48:AC49"/>
    <mergeCell ref="AI48:AK48"/>
    <mergeCell ref="AL48:AM48"/>
    <mergeCell ref="AI49:AK49"/>
    <mergeCell ref="AL49:AM49"/>
    <mergeCell ref="X45:Z45"/>
    <mergeCell ref="AA45:AB45"/>
    <mergeCell ref="AC45:AH45"/>
    <mergeCell ref="AI45:AK45"/>
    <mergeCell ref="AL45:AM45"/>
    <mergeCell ref="X47:AC47"/>
    <mergeCell ref="AD47:AH47"/>
    <mergeCell ref="AI47:AK47"/>
    <mergeCell ref="AL47:AM47"/>
    <mergeCell ref="H53:L53"/>
    <mergeCell ref="M53:AM53"/>
    <mergeCell ref="H54:L54"/>
    <mergeCell ref="M54:AM54"/>
    <mergeCell ref="H55:L55"/>
    <mergeCell ref="M55:AM55"/>
    <mergeCell ref="A50:G50"/>
    <mergeCell ref="H50:L50"/>
    <mergeCell ref="M50:AM50"/>
    <mergeCell ref="H51:L51"/>
    <mergeCell ref="M51:AM51"/>
    <mergeCell ref="H52:L52"/>
    <mergeCell ref="M52:AM52"/>
    <mergeCell ref="H59:L59"/>
    <mergeCell ref="M59:AM59"/>
    <mergeCell ref="H60:L60"/>
    <mergeCell ref="M60:AM60"/>
    <mergeCell ref="H56:L56"/>
    <mergeCell ref="M56:AM56"/>
    <mergeCell ref="H57:L57"/>
    <mergeCell ref="M57:AM57"/>
    <mergeCell ref="H58:L58"/>
    <mergeCell ref="M58:AM58"/>
  </mergeCells>
  <phoneticPr fontId="4"/>
  <dataValidations count="3">
    <dataValidation imeMode="halfAlpha" allowBlank="1" showInputMessage="1" showErrorMessage="1" sqref="S24:V26 J24:N26 H7:N7 D9:G9 AC9:AG9 X10:Y10"/>
    <dataValidation type="list" allowBlank="1" showInputMessage="1" showErrorMessage="1" sqref="X16:Z17">
      <formula1>"○"</formula1>
    </dataValidation>
    <dataValidation type="list" allowBlank="1" showInputMessage="1" showErrorMessage="1" sqref="H10">
      <formula1>$CA$5:$CA$40</formula1>
    </dataValidation>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3665" r:id="rId4" name="Check Box 1">
              <controlPr defaultSize="0" autoFill="0" autoLine="0" autoPict="0">
                <anchor moveWithCells="1">
                  <from>
                    <xdr:col>7</xdr:col>
                    <xdr:colOff>175260</xdr:colOff>
                    <xdr:row>9</xdr:row>
                    <xdr:rowOff>251460</xdr:rowOff>
                  </from>
                  <to>
                    <xdr:col>9</xdr:col>
                    <xdr:colOff>22860</xdr:colOff>
                    <xdr:row>11</xdr:row>
                    <xdr:rowOff>22860</xdr:rowOff>
                  </to>
                </anchor>
              </controlPr>
            </control>
          </mc:Choice>
        </mc:AlternateContent>
        <mc:AlternateContent xmlns:mc="http://schemas.openxmlformats.org/markup-compatibility/2006">
          <mc:Choice Requires="x14">
            <control shapeId="113666" r:id="rId5" name="Check Box 2">
              <controlPr defaultSize="0" autoFill="0" autoLine="0" autoPict="0">
                <anchor moveWithCells="1">
                  <from>
                    <xdr:col>23</xdr:col>
                    <xdr:colOff>121920</xdr:colOff>
                    <xdr:row>9</xdr:row>
                    <xdr:rowOff>251460</xdr:rowOff>
                  </from>
                  <to>
                    <xdr:col>25</xdr:col>
                    <xdr:colOff>7620</xdr:colOff>
                    <xdr:row>11</xdr:row>
                    <xdr:rowOff>22860</xdr:rowOff>
                  </to>
                </anchor>
              </controlPr>
            </control>
          </mc:Choice>
        </mc:AlternateContent>
        <mc:AlternateContent xmlns:mc="http://schemas.openxmlformats.org/markup-compatibility/2006">
          <mc:Choice Requires="x14">
            <control shapeId="113667" r:id="rId6" name="Check Box 3">
              <controlPr defaultSize="0" autoFill="0" autoLine="0" autoPict="0">
                <anchor moveWithCells="1">
                  <from>
                    <xdr:col>7</xdr:col>
                    <xdr:colOff>175260</xdr:colOff>
                    <xdr:row>10</xdr:row>
                    <xdr:rowOff>220980</xdr:rowOff>
                  </from>
                  <to>
                    <xdr:col>9</xdr:col>
                    <xdr:colOff>22860</xdr:colOff>
                    <xdr:row>12</xdr:row>
                    <xdr:rowOff>22860</xdr:rowOff>
                  </to>
                </anchor>
              </controlPr>
            </control>
          </mc:Choice>
        </mc:AlternateContent>
        <mc:AlternateContent xmlns:mc="http://schemas.openxmlformats.org/markup-compatibility/2006">
          <mc:Choice Requires="x14">
            <control shapeId="113668" r:id="rId7" name="Check Box 4">
              <controlPr defaultSize="0" autoFill="0" autoLine="0" autoPict="0">
                <anchor moveWithCells="1">
                  <from>
                    <xdr:col>23</xdr:col>
                    <xdr:colOff>121920</xdr:colOff>
                    <xdr:row>10</xdr:row>
                    <xdr:rowOff>220980</xdr:rowOff>
                  </from>
                  <to>
                    <xdr:col>25</xdr:col>
                    <xdr:colOff>7620</xdr:colOff>
                    <xdr:row>12</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3"/>
  <sheetViews>
    <sheetView showGridLines="0" showZeros="0" view="pageBreakPreview" zoomScale="130" zoomScaleNormal="130" zoomScaleSheetLayoutView="130" workbookViewId="0">
      <selection activeCell="F6" sqref="F6"/>
    </sheetView>
  </sheetViews>
  <sheetFormatPr defaultColWidth="9" defaultRowHeight="13.2"/>
  <cols>
    <col min="1" max="5" width="28.109375" style="172" customWidth="1"/>
    <col min="6" max="8" width="11.21875" style="172" customWidth="1"/>
    <col min="9" max="9" width="9.33203125" style="172" customWidth="1"/>
    <col min="10" max="10" width="32.109375" style="173" hidden="1" customWidth="1"/>
    <col min="11" max="11" width="9.77734375" style="173" hidden="1" customWidth="1"/>
    <col min="12" max="12" width="6.77734375" style="173" hidden="1" customWidth="1"/>
    <col min="13" max="16384" width="9" style="172"/>
  </cols>
  <sheetData>
    <row r="1" spans="1:17" ht="13.5" customHeight="1">
      <c r="A1" s="185" t="s">
        <v>153</v>
      </c>
      <c r="B1" s="175"/>
      <c r="C1" s="175"/>
      <c r="D1" s="175"/>
      <c r="E1" s="175"/>
      <c r="F1" s="175"/>
      <c r="G1" s="175"/>
      <c r="H1" s="171"/>
    </row>
    <row r="2" spans="1:17" ht="13.5" customHeight="1">
      <c r="A2" s="170"/>
      <c r="B2" s="171"/>
      <c r="C2" s="171"/>
      <c r="D2" s="171"/>
      <c r="E2" s="171"/>
      <c r="F2" s="171"/>
      <c r="G2" s="171"/>
      <c r="H2" s="171"/>
    </row>
    <row r="3" spans="1:17" ht="27" customHeight="1">
      <c r="A3" s="247" t="s">
        <v>137</v>
      </c>
      <c r="B3" s="179" t="s">
        <v>168</v>
      </c>
      <c r="C3" s="180" t="s">
        <v>167</v>
      </c>
      <c r="D3" s="180" t="s">
        <v>169</v>
      </c>
      <c r="E3" s="180" t="s">
        <v>170</v>
      </c>
      <c r="J3" s="172"/>
      <c r="K3" s="172"/>
      <c r="L3" s="172"/>
    </row>
    <row r="4" spans="1:17" ht="13.5" customHeight="1">
      <c r="A4" s="248"/>
      <c r="B4" s="181" t="s">
        <v>161</v>
      </c>
      <c r="C4" s="182" t="s">
        <v>162</v>
      </c>
      <c r="D4" s="181" t="s">
        <v>163</v>
      </c>
      <c r="E4" s="182" t="s">
        <v>164</v>
      </c>
      <c r="J4" s="172"/>
      <c r="K4" s="172"/>
      <c r="L4" s="172"/>
    </row>
    <row r="5" spans="1:17" ht="13.5" customHeight="1">
      <c r="A5" s="249"/>
      <c r="B5" s="183" t="s">
        <v>165</v>
      </c>
      <c r="C5" s="184" t="s">
        <v>165</v>
      </c>
      <c r="D5" s="183" t="s">
        <v>166</v>
      </c>
      <c r="E5" s="184" t="s">
        <v>165</v>
      </c>
      <c r="J5" s="172"/>
      <c r="K5" s="172"/>
      <c r="L5" s="172"/>
    </row>
    <row r="6" spans="1:17" ht="60" customHeight="1">
      <c r="A6" s="187" t="s">
        <v>143</v>
      </c>
      <c r="B6" s="176"/>
      <c r="C6" s="204">
        <f ca="1">SUM(別添!I5:I29)</f>
        <v>0</v>
      </c>
      <c r="D6" s="178" t="str">
        <f>IF(B6=0,"",MIN(B6:C6))</f>
        <v/>
      </c>
      <c r="E6" s="205" t="str">
        <f>IF(B6=0,"",B6-D6)</f>
        <v/>
      </c>
      <c r="J6" s="172"/>
      <c r="K6" s="172"/>
      <c r="L6" s="172"/>
    </row>
    <row r="7" spans="1:17" ht="60" customHeight="1">
      <c r="A7" s="188" t="s">
        <v>144</v>
      </c>
      <c r="B7" s="176"/>
      <c r="C7" s="205">
        <f ca="1">SUM(別添!K5:K29)</f>
        <v>0</v>
      </c>
      <c r="D7" s="178" t="str">
        <f>IF(B7=0,"",MIN(B7:C7))</f>
        <v/>
      </c>
      <c r="E7" s="205" t="str">
        <f>IF(B7=0,"",B7-D7)</f>
        <v/>
      </c>
      <c r="J7" s="172"/>
      <c r="K7" s="172"/>
      <c r="L7" s="172"/>
    </row>
    <row r="8" spans="1:17" ht="60" customHeight="1">
      <c r="A8" s="188" t="s">
        <v>145</v>
      </c>
      <c r="B8" s="177"/>
      <c r="C8" s="205">
        <f ca="1">SUM(別添!L5:L29)</f>
        <v>0</v>
      </c>
      <c r="D8" s="178" t="str">
        <f>IF(B8=0,"",MIN(B8:C8))</f>
        <v/>
      </c>
      <c r="E8" s="205" t="str">
        <f>IF(B8=0,"",B8-D8)</f>
        <v/>
      </c>
      <c r="J8" s="172"/>
      <c r="K8" s="172"/>
      <c r="L8" s="172"/>
    </row>
    <row r="9" spans="1:17" ht="60" customHeight="1">
      <c r="A9" s="188" t="s">
        <v>146</v>
      </c>
      <c r="B9" s="177"/>
      <c r="C9" s="205">
        <f ca="1">SUM(別添!M5:M29)</f>
        <v>0</v>
      </c>
      <c r="D9" s="178" t="str">
        <f>IF(B9=0,"",MIN(B9:C9))</f>
        <v/>
      </c>
      <c r="E9" s="205" t="str">
        <f>IF(B9=0,"",B9-D9)</f>
        <v/>
      </c>
      <c r="J9" s="172"/>
      <c r="K9" s="172"/>
      <c r="L9" s="172"/>
    </row>
    <row r="10" spans="1:17" ht="27.75" customHeight="1">
      <c r="A10" s="186" t="s">
        <v>138</v>
      </c>
      <c r="B10" s="203">
        <f>SUM(B6:B9)</f>
        <v>0</v>
      </c>
      <c r="C10" s="203">
        <f ca="1">SUM(C6:C9)</f>
        <v>0</v>
      </c>
      <c r="D10" s="203">
        <f>SUM(D6:D9)</f>
        <v>0</v>
      </c>
      <c r="E10" s="203">
        <f>SUM(E6:E9)</f>
        <v>0</v>
      </c>
      <c r="J10" s="172"/>
      <c r="K10" s="172"/>
      <c r="L10" s="172"/>
    </row>
    <row r="11" spans="1:17">
      <c r="A11" s="171"/>
      <c r="B11" s="171"/>
      <c r="C11" s="171"/>
      <c r="D11" s="171"/>
      <c r="E11" s="171"/>
      <c r="F11" s="171"/>
      <c r="G11" s="171"/>
      <c r="H11" s="171"/>
      <c r="P11" s="174"/>
      <c r="Q11" s="174"/>
    </row>
    <row r="12" spans="1:17">
      <c r="A12" s="171"/>
      <c r="B12" s="171"/>
      <c r="C12" s="171"/>
      <c r="D12" s="171"/>
      <c r="E12" s="171"/>
      <c r="F12" s="171"/>
      <c r="G12" s="171"/>
      <c r="H12" s="171"/>
      <c r="P12" s="174"/>
      <c r="Q12" s="174"/>
    </row>
    <row r="13" spans="1:17">
      <c r="A13" s="171"/>
      <c r="B13" s="171"/>
      <c r="C13" s="171"/>
      <c r="D13" s="171"/>
      <c r="E13" s="171"/>
      <c r="F13" s="171"/>
      <c r="G13" s="171"/>
      <c r="H13" s="171"/>
    </row>
  </sheetData>
  <sheetProtection algorithmName="SHA-512" hashValue="yMUmKuWWnxL25vypGa4UA2I0am0ZOvHu1z0AhaNQnPG6128z0JnJCgjxQwYtF1VDi9WLJJ4r1+WfO43DjyGNNA==" saltValue="A/l8rEDkX+zCzQ3G+jjfhg==" spinCount="100000" sheet="1" formatCells="0" formatRows="0" insertRows="0" sort="0" autoFilter="0"/>
  <mergeCells count="1">
    <mergeCell ref="A3:A5"/>
  </mergeCells>
  <phoneticPr fontId="4"/>
  <printOptions horizontalCentered="1"/>
  <pageMargins left="0.31496062992125984" right="0.23622047244094491" top="0.74803149606299213" bottom="0.74803149606299213" header="0.31496062992125984" footer="0.31496062992125984"/>
  <pageSetup paperSize="9" fitToWidth="0" fitToHeight="0" orientation="landscape" r:id="rId1"/>
  <colBreaks count="1" manualBreakCount="1">
    <brk id="8"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N46"/>
  <sheetViews>
    <sheetView showGridLines="0" showZeros="0" view="pageBreakPreview" zoomScale="130" zoomScaleNormal="100" zoomScaleSheetLayoutView="130" workbookViewId="0">
      <selection activeCell="E2" sqref="E2"/>
    </sheetView>
  </sheetViews>
  <sheetFormatPr defaultColWidth="2.21875" defaultRowHeight="13.2"/>
  <cols>
    <col min="1" max="1" width="3.109375" style="7" customWidth="1"/>
    <col min="2" max="2" width="12.88671875" style="7" customWidth="1"/>
    <col min="3" max="3" width="30.21875" style="7" customWidth="1"/>
    <col min="4" max="4" width="20.88671875" style="7" customWidth="1"/>
    <col min="5" max="5" width="13.88671875" style="7" bestFit="1" customWidth="1"/>
    <col min="6" max="6" width="8.109375" style="7" bestFit="1" customWidth="1"/>
    <col min="7" max="7" width="20.88671875" style="7" customWidth="1"/>
    <col min="8" max="8" width="13.88671875" style="7" customWidth="1"/>
    <col min="9" max="9" width="7.6640625" style="7" customWidth="1"/>
    <col min="10" max="10" width="7.33203125" style="7" bestFit="1" customWidth="1"/>
    <col min="11" max="13" width="7.6640625" style="7" customWidth="1"/>
    <col min="14" max="14" width="8.88671875" style="7" customWidth="1"/>
    <col min="15" max="16" width="2.21875" style="7"/>
    <col min="17" max="17" width="11.6640625" style="7" customWidth="1"/>
    <col min="18" max="24" width="2.21875" style="7"/>
    <col min="25" max="25" width="3.6640625" style="7" bestFit="1" customWidth="1"/>
    <col min="26" max="38" width="2.21875" style="7"/>
    <col min="39" max="40" width="3.21875" style="7" hidden="1" customWidth="1"/>
    <col min="41" max="16384" width="2.21875" style="7"/>
  </cols>
  <sheetData>
    <row r="1" spans="1:40">
      <c r="A1" s="7" t="s">
        <v>133</v>
      </c>
    </row>
    <row r="2" spans="1:40">
      <c r="A2" s="92"/>
    </row>
    <row r="3" spans="1:40" ht="18" customHeight="1">
      <c r="A3" s="253" t="s">
        <v>94</v>
      </c>
      <c r="B3" s="254" t="s">
        <v>44</v>
      </c>
      <c r="C3" s="250" t="s">
        <v>43</v>
      </c>
      <c r="D3" s="250" t="s">
        <v>45</v>
      </c>
      <c r="E3" s="250" t="s">
        <v>3</v>
      </c>
      <c r="F3" s="259" t="s">
        <v>120</v>
      </c>
      <c r="G3" s="257" t="s">
        <v>105</v>
      </c>
      <c r="H3" s="255" t="s">
        <v>106</v>
      </c>
      <c r="I3" s="251" t="s">
        <v>132</v>
      </c>
      <c r="J3" s="251"/>
      <c r="K3" s="251"/>
      <c r="L3" s="251"/>
      <c r="M3" s="251"/>
      <c r="N3" s="252"/>
    </row>
    <row r="4" spans="1:40" ht="32.4">
      <c r="A4" s="253"/>
      <c r="B4" s="254"/>
      <c r="C4" s="250"/>
      <c r="D4" s="250"/>
      <c r="E4" s="250"/>
      <c r="F4" s="260"/>
      <c r="G4" s="258"/>
      <c r="H4" s="256"/>
      <c r="I4" s="91" t="s">
        <v>113</v>
      </c>
      <c r="J4" s="91" t="s">
        <v>93</v>
      </c>
      <c r="K4" s="91" t="s">
        <v>112</v>
      </c>
      <c r="L4" s="91" t="s">
        <v>111</v>
      </c>
      <c r="M4" s="90" t="s">
        <v>110</v>
      </c>
      <c r="N4" s="110" t="s">
        <v>46</v>
      </c>
    </row>
    <row r="5" spans="1:40" ht="22.5" customHeight="1">
      <c r="A5" s="93">
        <f>ROW()-4</f>
        <v>1</v>
      </c>
      <c r="B5" s="132">
        <f ca="1">IFERROR(INDIRECT("個票"&amp;$A5&amp;"！$h$7"),"")</f>
        <v>0</v>
      </c>
      <c r="C5" s="124">
        <f t="shared" ref="C5:C29" ca="1" si="0">IFERROR(INDIRECT("個票"&amp;$A5&amp;"！$t$7"),"")</f>
        <v>0</v>
      </c>
      <c r="D5" s="218">
        <f t="shared" ref="D5:D29" ca="1" si="1">IFERROR(INDIRECT("個票"&amp;$A5&amp;"！$h$10"),"")</f>
        <v>0</v>
      </c>
      <c r="E5" s="124">
        <f t="shared" ref="E5:E29" ca="1" si="2">IFERROR(INDIRECT("個票"&amp;$A5&amp;"！$AC$9"),"")</f>
        <v>0</v>
      </c>
      <c r="F5" s="124">
        <f t="shared" ref="F5:F29" ca="1" si="3">IFERROR(INDIRECT("個票"&amp;$A5&amp;"！$d$9"),"")</f>
        <v>0</v>
      </c>
      <c r="G5" s="124" t="str">
        <f t="shared" ref="G5:G29" ca="1" si="4">IFERROR(INDIRECT("個票"&amp;$A5&amp;"！$H$9")&amp;INDIRECT("個票"&amp;$A5&amp;"！$L$9"),"")</f>
        <v>群馬県</v>
      </c>
      <c r="H5" s="132" t="str">
        <f ca="1">IF(N5&gt;0,実績報告書!$R$7,"")</f>
        <v/>
      </c>
      <c r="I5" s="97">
        <f t="shared" ref="I5:I29" ca="1" si="5">IFERROR(INDIRECT("個票"&amp;$A5&amp;"！$ai$21"),"")</f>
        <v>0</v>
      </c>
      <c r="J5" s="125">
        <f t="shared" ref="J5:J29" ca="1" si="6">IFERROR(INDIRECT("個票"&amp;$A5&amp;"！$ao$22"),"")</f>
        <v>0</v>
      </c>
      <c r="K5" s="97">
        <f t="shared" ref="K5:K29" ca="1" si="7">IFERROR(INDIRECT("個票"&amp;$A5&amp;"！$ai$24"),"")</f>
        <v>0</v>
      </c>
      <c r="L5" s="133">
        <f ca="1">IFERROR(INDIRECT("個票"&amp;$A5&amp;"！$ai$39"),"")</f>
        <v>0</v>
      </c>
      <c r="M5" s="98">
        <f ca="1">IFERROR(INDIRECT("個票"&amp;$A5&amp;"！$ai$47"),"")</f>
        <v>0</v>
      </c>
      <c r="N5" s="133">
        <f t="shared" ref="N5:N29" ca="1" si="8">SUM(I5,K5,L5,M5)</f>
        <v>0</v>
      </c>
      <c r="Q5" s="190"/>
      <c r="R5" s="137"/>
      <c r="S5" s="137"/>
      <c r="T5" s="137"/>
      <c r="U5" s="137"/>
      <c r="V5" s="137"/>
      <c r="W5" s="137"/>
      <c r="X5" s="137"/>
      <c r="Y5" s="137"/>
      <c r="Z5" s="137"/>
      <c r="AA5" s="137"/>
      <c r="AB5" s="137"/>
      <c r="AC5" s="137"/>
      <c r="AD5" s="137"/>
      <c r="AE5" s="137"/>
      <c r="AF5" s="137"/>
      <c r="AG5" s="137"/>
      <c r="AH5" s="137"/>
      <c r="AI5" s="137"/>
      <c r="AJ5" s="138"/>
      <c r="AM5" s="7">
        <f ca="1">IFERROR(INDIRECT("個票"&amp;$A5&amp;"！$m$22"),"")</f>
        <v>0</v>
      </c>
      <c r="AN5" s="7">
        <f ca="1">IFERROR(INDIRECT("個票"&amp;$A5&amp;"！$v$22"),"")</f>
        <v>0</v>
      </c>
    </row>
    <row r="6" spans="1:40" ht="22.5" customHeight="1">
      <c r="A6" s="93">
        <f t="shared" ref="A6:A29" si="9">ROW()-4</f>
        <v>2</v>
      </c>
      <c r="B6" s="124">
        <f t="shared" ref="B6:B29" ca="1" si="10">IFERROR(INDIRECT("個票"&amp;$A6&amp;"！$h$7"),"")</f>
        <v>0</v>
      </c>
      <c r="C6" s="124">
        <f t="shared" ca="1" si="0"/>
        <v>0</v>
      </c>
      <c r="D6" s="124">
        <f t="shared" ca="1" si="1"/>
        <v>0</v>
      </c>
      <c r="E6" s="124">
        <f t="shared" ca="1" si="2"/>
        <v>0</v>
      </c>
      <c r="F6" s="124">
        <f t="shared" ca="1" si="3"/>
        <v>0</v>
      </c>
      <c r="G6" s="124" t="str">
        <f t="shared" ca="1" si="4"/>
        <v>群馬県</v>
      </c>
      <c r="H6" s="124" t="str">
        <f ca="1">IF(N6&gt;0,実績報告書!$R$7,"")</f>
        <v/>
      </c>
      <c r="I6" s="97">
        <f t="shared" ca="1" si="5"/>
        <v>0</v>
      </c>
      <c r="J6" s="125">
        <f t="shared" ca="1" si="6"/>
        <v>0</v>
      </c>
      <c r="K6" s="97">
        <f t="shared" ca="1" si="7"/>
        <v>0</v>
      </c>
      <c r="L6" s="133">
        <f t="shared" ref="L6:L29" ca="1" si="11">IFERROR(INDIRECT("個票"&amp;$A6&amp;"！$ai$39"),"")</f>
        <v>0</v>
      </c>
      <c r="M6" s="98">
        <f ca="1">IFERROR(INDIRECT("個票"&amp;$A6&amp;"！$ai$47"),"")</f>
        <v>0</v>
      </c>
      <c r="N6" s="133">
        <f t="shared" ca="1" si="8"/>
        <v>0</v>
      </c>
      <c r="Q6" s="115"/>
      <c r="AM6" s="7">
        <f t="shared" ref="AM6:AM30" ca="1" si="12">IFERROR(INDIRECT("個票"&amp;$A6&amp;"！$m$22"),"")</f>
        <v>0</v>
      </c>
      <c r="AN6" s="7">
        <f t="shared" ref="AN6:AN30" ca="1" si="13">IFERROR(INDIRECT("個票"&amp;$A6&amp;"！$v$22"),"")</f>
        <v>0</v>
      </c>
    </row>
    <row r="7" spans="1:40" ht="22.5" customHeight="1">
      <c r="A7" s="93">
        <f t="shared" si="9"/>
        <v>3</v>
      </c>
      <c r="B7" s="124">
        <f t="shared" ca="1" si="10"/>
        <v>0</v>
      </c>
      <c r="C7" s="124">
        <f t="shared" ca="1" si="0"/>
        <v>0</v>
      </c>
      <c r="D7" s="124">
        <f t="shared" ca="1" si="1"/>
        <v>0</v>
      </c>
      <c r="E7" s="124">
        <f t="shared" ca="1" si="2"/>
        <v>0</v>
      </c>
      <c r="F7" s="124">
        <f t="shared" ca="1" si="3"/>
        <v>0</v>
      </c>
      <c r="G7" s="124" t="str">
        <f t="shared" ca="1" si="4"/>
        <v>群馬県</v>
      </c>
      <c r="H7" s="124" t="str">
        <f ca="1">IF(N7&gt;0,実績報告書!$R$7,"")</f>
        <v/>
      </c>
      <c r="I7" s="97">
        <f t="shared" ca="1" si="5"/>
        <v>0</v>
      </c>
      <c r="J7" s="125">
        <f t="shared" ca="1" si="6"/>
        <v>0</v>
      </c>
      <c r="K7" s="97">
        <f t="shared" ca="1" si="7"/>
        <v>0</v>
      </c>
      <c r="L7" s="133">
        <f t="shared" ca="1" si="11"/>
        <v>0</v>
      </c>
      <c r="M7" s="98">
        <f t="shared" ref="M7:M29" ca="1" si="14">IFERROR(INDIRECT("個票"&amp;$A7&amp;"！$ai$47"),"")</f>
        <v>0</v>
      </c>
      <c r="N7" s="133">
        <f t="shared" ca="1" si="8"/>
        <v>0</v>
      </c>
      <c r="AM7" s="7">
        <f t="shared" ca="1" si="12"/>
        <v>0</v>
      </c>
      <c r="AN7" s="7">
        <f t="shared" ca="1" si="13"/>
        <v>0</v>
      </c>
    </row>
    <row r="8" spans="1:40" ht="22.5" customHeight="1">
      <c r="A8" s="93">
        <f t="shared" si="9"/>
        <v>4</v>
      </c>
      <c r="B8" s="124">
        <f t="shared" ca="1" si="10"/>
        <v>0</v>
      </c>
      <c r="C8" s="124">
        <f t="shared" ca="1" si="0"/>
        <v>0</v>
      </c>
      <c r="D8" s="124">
        <f t="shared" ca="1" si="1"/>
        <v>0</v>
      </c>
      <c r="E8" s="124">
        <f t="shared" ca="1" si="2"/>
        <v>0</v>
      </c>
      <c r="F8" s="124">
        <f t="shared" ca="1" si="3"/>
        <v>0</v>
      </c>
      <c r="G8" s="124" t="str">
        <f t="shared" ca="1" si="4"/>
        <v>群馬県</v>
      </c>
      <c r="H8" s="124" t="str">
        <f ca="1">IF(N8&gt;0,実績報告書!$R$7,"")</f>
        <v/>
      </c>
      <c r="I8" s="97">
        <f t="shared" ca="1" si="5"/>
        <v>0</v>
      </c>
      <c r="J8" s="125">
        <f t="shared" ca="1" si="6"/>
        <v>0</v>
      </c>
      <c r="K8" s="97">
        <f t="shared" ca="1" si="7"/>
        <v>0</v>
      </c>
      <c r="L8" s="133">
        <f t="shared" ca="1" si="11"/>
        <v>0</v>
      </c>
      <c r="M8" s="98">
        <f t="shared" ca="1" si="14"/>
        <v>0</v>
      </c>
      <c r="N8" s="133">
        <f t="shared" ca="1" si="8"/>
        <v>0</v>
      </c>
      <c r="AM8" s="7">
        <f t="shared" ca="1" si="12"/>
        <v>0</v>
      </c>
      <c r="AN8" s="7">
        <f t="shared" ca="1" si="13"/>
        <v>0</v>
      </c>
    </row>
    <row r="9" spans="1:40" ht="22.5" customHeight="1">
      <c r="A9" s="93">
        <f t="shared" si="9"/>
        <v>5</v>
      </c>
      <c r="B9" s="124">
        <f t="shared" ca="1" si="10"/>
        <v>0</v>
      </c>
      <c r="C9" s="124">
        <f t="shared" ca="1" si="0"/>
        <v>0</v>
      </c>
      <c r="D9" s="124">
        <f t="shared" ca="1" si="1"/>
        <v>0</v>
      </c>
      <c r="E9" s="124">
        <f t="shared" ca="1" si="2"/>
        <v>0</v>
      </c>
      <c r="F9" s="124">
        <f t="shared" ca="1" si="3"/>
        <v>0</v>
      </c>
      <c r="G9" s="124" t="str">
        <f t="shared" ca="1" si="4"/>
        <v>群馬県</v>
      </c>
      <c r="H9" s="124" t="str">
        <f ca="1">IF(N9&gt;0,実績報告書!$R$7,"")</f>
        <v/>
      </c>
      <c r="I9" s="97">
        <f t="shared" ca="1" si="5"/>
        <v>0</v>
      </c>
      <c r="J9" s="125">
        <f t="shared" ca="1" si="6"/>
        <v>0</v>
      </c>
      <c r="K9" s="97">
        <f t="shared" ca="1" si="7"/>
        <v>0</v>
      </c>
      <c r="L9" s="133">
        <f t="shared" ca="1" si="11"/>
        <v>0</v>
      </c>
      <c r="M9" s="98">
        <f t="shared" ca="1" si="14"/>
        <v>0</v>
      </c>
      <c r="N9" s="133">
        <f t="shared" ca="1" si="8"/>
        <v>0</v>
      </c>
      <c r="AM9" s="7">
        <f t="shared" ca="1" si="12"/>
        <v>0</v>
      </c>
      <c r="AN9" s="7">
        <f t="shared" ca="1" si="13"/>
        <v>0</v>
      </c>
    </row>
    <row r="10" spans="1:40" ht="22.5" customHeight="1">
      <c r="A10" s="93">
        <f t="shared" si="9"/>
        <v>6</v>
      </c>
      <c r="B10" s="124">
        <f t="shared" ca="1" si="10"/>
        <v>0</v>
      </c>
      <c r="C10" s="124">
        <f t="shared" ca="1" si="0"/>
        <v>0</v>
      </c>
      <c r="D10" s="124">
        <f t="shared" ca="1" si="1"/>
        <v>0</v>
      </c>
      <c r="E10" s="124">
        <f t="shared" ca="1" si="2"/>
        <v>0</v>
      </c>
      <c r="F10" s="124">
        <f t="shared" ca="1" si="3"/>
        <v>0</v>
      </c>
      <c r="G10" s="124" t="str">
        <f t="shared" ca="1" si="4"/>
        <v>群馬県</v>
      </c>
      <c r="H10" s="124" t="str">
        <f ca="1">IF(N10&gt;0,実績報告書!$R$7,"")</f>
        <v/>
      </c>
      <c r="I10" s="97">
        <f t="shared" ca="1" si="5"/>
        <v>0</v>
      </c>
      <c r="J10" s="125">
        <f t="shared" ca="1" si="6"/>
        <v>0</v>
      </c>
      <c r="K10" s="97">
        <f t="shared" ca="1" si="7"/>
        <v>0</v>
      </c>
      <c r="L10" s="133">
        <f t="shared" ca="1" si="11"/>
        <v>0</v>
      </c>
      <c r="M10" s="98">
        <f t="shared" ca="1" si="14"/>
        <v>0</v>
      </c>
      <c r="N10" s="133">
        <f t="shared" ca="1" si="8"/>
        <v>0</v>
      </c>
      <c r="AM10" s="7">
        <f t="shared" ca="1" si="12"/>
        <v>0</v>
      </c>
      <c r="AN10" s="7">
        <f t="shared" ca="1" si="13"/>
        <v>0</v>
      </c>
    </row>
    <row r="11" spans="1:40" ht="22.5" customHeight="1">
      <c r="A11" s="93">
        <f t="shared" si="9"/>
        <v>7</v>
      </c>
      <c r="B11" s="124">
        <f t="shared" ca="1" si="10"/>
        <v>0</v>
      </c>
      <c r="C11" s="124">
        <f t="shared" ca="1" si="0"/>
        <v>0</v>
      </c>
      <c r="D11" s="124">
        <f t="shared" ca="1" si="1"/>
        <v>0</v>
      </c>
      <c r="E11" s="124">
        <f t="shared" ca="1" si="2"/>
        <v>0</v>
      </c>
      <c r="F11" s="124">
        <f t="shared" ca="1" si="3"/>
        <v>0</v>
      </c>
      <c r="G11" s="124" t="str">
        <f t="shared" ca="1" si="4"/>
        <v>群馬県</v>
      </c>
      <c r="H11" s="124" t="str">
        <f ca="1">IF(N11&gt;0,実績報告書!$R$7,"")</f>
        <v/>
      </c>
      <c r="I11" s="97">
        <f t="shared" ca="1" si="5"/>
        <v>0</v>
      </c>
      <c r="J11" s="125">
        <f t="shared" ca="1" si="6"/>
        <v>0</v>
      </c>
      <c r="K11" s="97">
        <f t="shared" ca="1" si="7"/>
        <v>0</v>
      </c>
      <c r="L11" s="133">
        <f t="shared" ca="1" si="11"/>
        <v>0</v>
      </c>
      <c r="M11" s="98">
        <f t="shared" ca="1" si="14"/>
        <v>0</v>
      </c>
      <c r="N11" s="133">
        <f t="shared" ca="1" si="8"/>
        <v>0</v>
      </c>
      <c r="AM11" s="7">
        <f t="shared" ca="1" si="12"/>
        <v>0</v>
      </c>
      <c r="AN11" s="7">
        <f t="shared" ca="1" si="13"/>
        <v>0</v>
      </c>
    </row>
    <row r="12" spans="1:40" ht="22.5" customHeight="1">
      <c r="A12" s="93">
        <f t="shared" si="9"/>
        <v>8</v>
      </c>
      <c r="B12" s="124">
        <f t="shared" ca="1" si="10"/>
        <v>0</v>
      </c>
      <c r="C12" s="124">
        <f t="shared" ca="1" si="0"/>
        <v>0</v>
      </c>
      <c r="D12" s="124">
        <f t="shared" ca="1" si="1"/>
        <v>0</v>
      </c>
      <c r="E12" s="124">
        <f t="shared" ca="1" si="2"/>
        <v>0</v>
      </c>
      <c r="F12" s="124">
        <f t="shared" ca="1" si="3"/>
        <v>0</v>
      </c>
      <c r="G12" s="124" t="str">
        <f t="shared" ca="1" si="4"/>
        <v>群馬県</v>
      </c>
      <c r="H12" s="124" t="str">
        <f ca="1">IF(N12&gt;0,実績報告書!$R$7,"")</f>
        <v/>
      </c>
      <c r="I12" s="97">
        <f t="shared" ca="1" si="5"/>
        <v>0</v>
      </c>
      <c r="J12" s="125">
        <f t="shared" ca="1" si="6"/>
        <v>0</v>
      </c>
      <c r="K12" s="97">
        <f t="shared" ca="1" si="7"/>
        <v>0</v>
      </c>
      <c r="L12" s="133">
        <f t="shared" ca="1" si="11"/>
        <v>0</v>
      </c>
      <c r="M12" s="98">
        <f t="shared" ca="1" si="14"/>
        <v>0</v>
      </c>
      <c r="N12" s="133">
        <f t="shared" ca="1" si="8"/>
        <v>0</v>
      </c>
      <c r="AM12" s="7">
        <f t="shared" ca="1" si="12"/>
        <v>0</v>
      </c>
      <c r="AN12" s="7">
        <f t="shared" ca="1" si="13"/>
        <v>0</v>
      </c>
    </row>
    <row r="13" spans="1:40" ht="22.5" customHeight="1">
      <c r="A13" s="93">
        <f t="shared" si="9"/>
        <v>9</v>
      </c>
      <c r="B13" s="124">
        <f t="shared" ca="1" si="10"/>
        <v>0</v>
      </c>
      <c r="C13" s="124">
        <f t="shared" ca="1" si="0"/>
        <v>0</v>
      </c>
      <c r="D13" s="124">
        <f t="shared" ca="1" si="1"/>
        <v>0</v>
      </c>
      <c r="E13" s="124">
        <f t="shared" ca="1" si="2"/>
        <v>0</v>
      </c>
      <c r="F13" s="124">
        <f t="shared" ca="1" si="3"/>
        <v>0</v>
      </c>
      <c r="G13" s="124" t="str">
        <f t="shared" ca="1" si="4"/>
        <v>群馬県</v>
      </c>
      <c r="H13" s="124" t="str">
        <f ca="1">IF(N13&gt;0,実績報告書!$R$7,"")</f>
        <v/>
      </c>
      <c r="I13" s="97">
        <f t="shared" ca="1" si="5"/>
        <v>0</v>
      </c>
      <c r="J13" s="125">
        <f t="shared" ca="1" si="6"/>
        <v>0</v>
      </c>
      <c r="K13" s="97">
        <f t="shared" ca="1" si="7"/>
        <v>0</v>
      </c>
      <c r="L13" s="133">
        <f t="shared" ca="1" si="11"/>
        <v>0</v>
      </c>
      <c r="M13" s="98">
        <f t="shared" ca="1" si="14"/>
        <v>0</v>
      </c>
      <c r="N13" s="133">
        <f t="shared" ca="1" si="8"/>
        <v>0</v>
      </c>
      <c r="AM13" s="7">
        <f t="shared" ca="1" si="12"/>
        <v>0</v>
      </c>
      <c r="AN13" s="7">
        <f t="shared" ca="1" si="13"/>
        <v>0</v>
      </c>
    </row>
    <row r="14" spans="1:40" ht="22.5" customHeight="1">
      <c r="A14" s="93">
        <f t="shared" si="9"/>
        <v>10</v>
      </c>
      <c r="B14" s="124">
        <f t="shared" ca="1" si="10"/>
        <v>0</v>
      </c>
      <c r="C14" s="124">
        <f t="shared" ca="1" si="0"/>
        <v>0</v>
      </c>
      <c r="D14" s="124">
        <f t="shared" ca="1" si="1"/>
        <v>0</v>
      </c>
      <c r="E14" s="124">
        <f t="shared" ca="1" si="2"/>
        <v>0</v>
      </c>
      <c r="F14" s="124">
        <f t="shared" ca="1" si="3"/>
        <v>0</v>
      </c>
      <c r="G14" s="124" t="str">
        <f t="shared" ca="1" si="4"/>
        <v>群馬県</v>
      </c>
      <c r="H14" s="124" t="str">
        <f ca="1">IF(N14&gt;0,実績報告書!$R$7,"")</f>
        <v/>
      </c>
      <c r="I14" s="97">
        <f t="shared" ca="1" si="5"/>
        <v>0</v>
      </c>
      <c r="J14" s="125">
        <f t="shared" ca="1" si="6"/>
        <v>0</v>
      </c>
      <c r="K14" s="97">
        <f t="shared" ca="1" si="7"/>
        <v>0</v>
      </c>
      <c r="L14" s="133">
        <f t="shared" ca="1" si="11"/>
        <v>0</v>
      </c>
      <c r="M14" s="98">
        <f t="shared" ca="1" si="14"/>
        <v>0</v>
      </c>
      <c r="N14" s="133">
        <f t="shared" ca="1" si="8"/>
        <v>0</v>
      </c>
      <c r="AM14" s="7">
        <f t="shared" ca="1" si="12"/>
        <v>0</v>
      </c>
      <c r="AN14" s="7">
        <f t="shared" ca="1" si="13"/>
        <v>0</v>
      </c>
    </row>
    <row r="15" spans="1:40" ht="22.5" customHeight="1">
      <c r="A15" s="93">
        <f t="shared" si="9"/>
        <v>11</v>
      </c>
      <c r="B15" s="124">
        <f t="shared" ca="1" si="10"/>
        <v>0</v>
      </c>
      <c r="C15" s="124">
        <f t="shared" ca="1" si="0"/>
        <v>0</v>
      </c>
      <c r="D15" s="124">
        <f t="shared" ca="1" si="1"/>
        <v>0</v>
      </c>
      <c r="E15" s="124">
        <f t="shared" ca="1" si="2"/>
        <v>0</v>
      </c>
      <c r="F15" s="124">
        <f t="shared" ca="1" si="3"/>
        <v>0</v>
      </c>
      <c r="G15" s="124" t="str">
        <f t="shared" ca="1" si="4"/>
        <v>群馬県</v>
      </c>
      <c r="H15" s="124" t="str">
        <f ca="1">IF(N15&gt;0,実績報告書!$R$7,"")</f>
        <v/>
      </c>
      <c r="I15" s="97">
        <f t="shared" ca="1" si="5"/>
        <v>0</v>
      </c>
      <c r="J15" s="125">
        <f t="shared" ca="1" si="6"/>
        <v>0</v>
      </c>
      <c r="K15" s="97">
        <f t="shared" ca="1" si="7"/>
        <v>0</v>
      </c>
      <c r="L15" s="133">
        <f t="shared" ca="1" si="11"/>
        <v>0</v>
      </c>
      <c r="M15" s="98">
        <f t="shared" ca="1" si="14"/>
        <v>0</v>
      </c>
      <c r="N15" s="133">
        <f t="shared" ca="1" si="8"/>
        <v>0</v>
      </c>
      <c r="AM15" s="7">
        <f t="shared" ca="1" si="12"/>
        <v>0</v>
      </c>
      <c r="AN15" s="7">
        <f t="shared" ca="1" si="13"/>
        <v>0</v>
      </c>
    </row>
    <row r="16" spans="1:40" ht="22.5" customHeight="1">
      <c r="A16" s="93">
        <f t="shared" si="9"/>
        <v>12</v>
      </c>
      <c r="B16" s="124">
        <f t="shared" ca="1" si="10"/>
        <v>0</v>
      </c>
      <c r="C16" s="124">
        <f t="shared" ca="1" si="0"/>
        <v>0</v>
      </c>
      <c r="D16" s="124">
        <f t="shared" ca="1" si="1"/>
        <v>0</v>
      </c>
      <c r="E16" s="124">
        <f t="shared" ca="1" si="2"/>
        <v>0</v>
      </c>
      <c r="F16" s="124">
        <f t="shared" ca="1" si="3"/>
        <v>0</v>
      </c>
      <c r="G16" s="124" t="str">
        <f t="shared" ca="1" si="4"/>
        <v>群馬県</v>
      </c>
      <c r="H16" s="124" t="str">
        <f ca="1">IF(N16&gt;0,実績報告書!$R$7,"")</f>
        <v/>
      </c>
      <c r="I16" s="97">
        <f t="shared" ca="1" si="5"/>
        <v>0</v>
      </c>
      <c r="J16" s="125">
        <f t="shared" ca="1" si="6"/>
        <v>0</v>
      </c>
      <c r="K16" s="97">
        <f t="shared" ca="1" si="7"/>
        <v>0</v>
      </c>
      <c r="L16" s="133">
        <f t="shared" ca="1" si="11"/>
        <v>0</v>
      </c>
      <c r="M16" s="98">
        <f t="shared" ca="1" si="14"/>
        <v>0</v>
      </c>
      <c r="N16" s="133">
        <f t="shared" ca="1" si="8"/>
        <v>0</v>
      </c>
      <c r="AM16" s="7">
        <f t="shared" ca="1" si="12"/>
        <v>0</v>
      </c>
      <c r="AN16" s="7">
        <f t="shared" ca="1" si="13"/>
        <v>0</v>
      </c>
    </row>
    <row r="17" spans="1:40" ht="22.5" customHeight="1">
      <c r="A17" s="93">
        <f t="shared" si="9"/>
        <v>13</v>
      </c>
      <c r="B17" s="124">
        <f t="shared" ca="1" si="10"/>
        <v>0</v>
      </c>
      <c r="C17" s="124">
        <f t="shared" ca="1" si="0"/>
        <v>0</v>
      </c>
      <c r="D17" s="124">
        <f t="shared" ca="1" si="1"/>
        <v>0</v>
      </c>
      <c r="E17" s="124">
        <f t="shared" ca="1" si="2"/>
        <v>0</v>
      </c>
      <c r="F17" s="124">
        <f t="shared" ca="1" si="3"/>
        <v>0</v>
      </c>
      <c r="G17" s="124" t="str">
        <f t="shared" ca="1" si="4"/>
        <v>群馬県</v>
      </c>
      <c r="H17" s="124" t="str">
        <f ca="1">IF(N17&gt;0,実績報告書!$R$7,"")</f>
        <v/>
      </c>
      <c r="I17" s="97">
        <f t="shared" ca="1" si="5"/>
        <v>0</v>
      </c>
      <c r="J17" s="125">
        <f t="shared" ca="1" si="6"/>
        <v>0</v>
      </c>
      <c r="K17" s="97">
        <f t="shared" ca="1" si="7"/>
        <v>0</v>
      </c>
      <c r="L17" s="133">
        <f t="shared" ca="1" si="11"/>
        <v>0</v>
      </c>
      <c r="M17" s="98">
        <f t="shared" ca="1" si="14"/>
        <v>0</v>
      </c>
      <c r="N17" s="133">
        <f t="shared" ca="1" si="8"/>
        <v>0</v>
      </c>
      <c r="AM17" s="7">
        <f t="shared" ca="1" si="12"/>
        <v>0</v>
      </c>
      <c r="AN17" s="7">
        <f t="shared" ca="1" si="13"/>
        <v>0</v>
      </c>
    </row>
    <row r="18" spans="1:40" ht="22.5" customHeight="1">
      <c r="A18" s="93">
        <f t="shared" si="9"/>
        <v>14</v>
      </c>
      <c r="B18" s="124">
        <f t="shared" ca="1" si="10"/>
        <v>0</v>
      </c>
      <c r="C18" s="124">
        <f t="shared" ca="1" si="0"/>
        <v>0</v>
      </c>
      <c r="D18" s="124">
        <f t="shared" ca="1" si="1"/>
        <v>0</v>
      </c>
      <c r="E18" s="124">
        <f t="shared" ca="1" si="2"/>
        <v>0</v>
      </c>
      <c r="F18" s="124">
        <f t="shared" ca="1" si="3"/>
        <v>0</v>
      </c>
      <c r="G18" s="124" t="str">
        <f t="shared" ca="1" si="4"/>
        <v>群馬県</v>
      </c>
      <c r="H18" s="124" t="str">
        <f ca="1">IF(N18&gt;0,実績報告書!$R$7,"")</f>
        <v/>
      </c>
      <c r="I18" s="97">
        <f t="shared" ca="1" si="5"/>
        <v>0</v>
      </c>
      <c r="J18" s="125">
        <f t="shared" ca="1" si="6"/>
        <v>0</v>
      </c>
      <c r="K18" s="97">
        <f t="shared" ca="1" si="7"/>
        <v>0</v>
      </c>
      <c r="L18" s="133">
        <f t="shared" ca="1" si="11"/>
        <v>0</v>
      </c>
      <c r="M18" s="98">
        <f t="shared" ca="1" si="14"/>
        <v>0</v>
      </c>
      <c r="N18" s="133">
        <f t="shared" ca="1" si="8"/>
        <v>0</v>
      </c>
      <c r="AM18" s="7">
        <f t="shared" ca="1" si="12"/>
        <v>0</v>
      </c>
      <c r="AN18" s="7">
        <f t="shared" ca="1" si="13"/>
        <v>0</v>
      </c>
    </row>
    <row r="19" spans="1:40" ht="22.5" customHeight="1">
      <c r="A19" s="93">
        <f t="shared" si="9"/>
        <v>15</v>
      </c>
      <c r="B19" s="124">
        <f t="shared" ca="1" si="10"/>
        <v>0</v>
      </c>
      <c r="C19" s="124">
        <f t="shared" ca="1" si="0"/>
        <v>0</v>
      </c>
      <c r="D19" s="124">
        <f t="shared" ca="1" si="1"/>
        <v>0</v>
      </c>
      <c r="E19" s="124">
        <f t="shared" ca="1" si="2"/>
        <v>0</v>
      </c>
      <c r="F19" s="124">
        <f t="shared" ca="1" si="3"/>
        <v>0</v>
      </c>
      <c r="G19" s="124" t="str">
        <f t="shared" ca="1" si="4"/>
        <v>群馬県</v>
      </c>
      <c r="H19" s="124" t="str">
        <f ca="1">IF(N19&gt;0,実績報告書!$R$7,"")</f>
        <v/>
      </c>
      <c r="I19" s="97">
        <f t="shared" ca="1" si="5"/>
        <v>0</v>
      </c>
      <c r="J19" s="125">
        <f t="shared" ca="1" si="6"/>
        <v>0</v>
      </c>
      <c r="K19" s="97">
        <f t="shared" ca="1" si="7"/>
        <v>0</v>
      </c>
      <c r="L19" s="133">
        <f t="shared" ca="1" si="11"/>
        <v>0</v>
      </c>
      <c r="M19" s="98">
        <f t="shared" ca="1" si="14"/>
        <v>0</v>
      </c>
      <c r="N19" s="133">
        <f t="shared" ca="1" si="8"/>
        <v>0</v>
      </c>
      <c r="AM19" s="7">
        <f t="shared" ca="1" si="12"/>
        <v>0</v>
      </c>
      <c r="AN19" s="7">
        <f t="shared" ca="1" si="13"/>
        <v>0</v>
      </c>
    </row>
    <row r="20" spans="1:40" ht="22.5" customHeight="1">
      <c r="A20" s="93">
        <f t="shared" si="9"/>
        <v>16</v>
      </c>
      <c r="B20" s="124">
        <f t="shared" ca="1" si="10"/>
        <v>0</v>
      </c>
      <c r="C20" s="124">
        <f t="shared" ca="1" si="0"/>
        <v>0</v>
      </c>
      <c r="D20" s="124">
        <f t="shared" ca="1" si="1"/>
        <v>0</v>
      </c>
      <c r="E20" s="124">
        <f t="shared" ca="1" si="2"/>
        <v>0</v>
      </c>
      <c r="F20" s="124">
        <f t="shared" ca="1" si="3"/>
        <v>0</v>
      </c>
      <c r="G20" s="124" t="str">
        <f t="shared" ca="1" si="4"/>
        <v>群馬県</v>
      </c>
      <c r="H20" s="124" t="str">
        <f ca="1">IF(N20&gt;0,実績報告書!$R$7,"")</f>
        <v/>
      </c>
      <c r="I20" s="97">
        <f t="shared" ca="1" si="5"/>
        <v>0</v>
      </c>
      <c r="J20" s="125">
        <f t="shared" ca="1" si="6"/>
        <v>0</v>
      </c>
      <c r="K20" s="97">
        <f t="shared" ca="1" si="7"/>
        <v>0</v>
      </c>
      <c r="L20" s="133">
        <f t="shared" ca="1" si="11"/>
        <v>0</v>
      </c>
      <c r="M20" s="98">
        <f t="shared" ca="1" si="14"/>
        <v>0</v>
      </c>
      <c r="N20" s="133">
        <f t="shared" ca="1" si="8"/>
        <v>0</v>
      </c>
      <c r="AM20" s="7">
        <f t="shared" ca="1" si="12"/>
        <v>0</v>
      </c>
      <c r="AN20" s="7">
        <f t="shared" ca="1" si="13"/>
        <v>0</v>
      </c>
    </row>
    <row r="21" spans="1:40" ht="22.5" customHeight="1">
      <c r="A21" s="93">
        <f t="shared" si="9"/>
        <v>17</v>
      </c>
      <c r="B21" s="124">
        <f t="shared" ca="1" si="10"/>
        <v>0</v>
      </c>
      <c r="C21" s="124">
        <f t="shared" ca="1" si="0"/>
        <v>0</v>
      </c>
      <c r="D21" s="124">
        <f t="shared" ca="1" si="1"/>
        <v>0</v>
      </c>
      <c r="E21" s="124">
        <f t="shared" ca="1" si="2"/>
        <v>0</v>
      </c>
      <c r="F21" s="124">
        <f t="shared" ca="1" si="3"/>
        <v>0</v>
      </c>
      <c r="G21" s="124" t="str">
        <f t="shared" ca="1" si="4"/>
        <v>群馬県</v>
      </c>
      <c r="H21" s="124" t="str">
        <f ca="1">IF(N21&gt;0,実績報告書!$R$7,"")</f>
        <v/>
      </c>
      <c r="I21" s="97">
        <f t="shared" ca="1" si="5"/>
        <v>0</v>
      </c>
      <c r="J21" s="125">
        <f t="shared" ca="1" si="6"/>
        <v>0</v>
      </c>
      <c r="K21" s="97">
        <f t="shared" ca="1" si="7"/>
        <v>0</v>
      </c>
      <c r="L21" s="133">
        <f t="shared" ca="1" si="11"/>
        <v>0</v>
      </c>
      <c r="M21" s="98">
        <f t="shared" ca="1" si="14"/>
        <v>0</v>
      </c>
      <c r="N21" s="133">
        <f t="shared" ca="1" si="8"/>
        <v>0</v>
      </c>
      <c r="AM21" s="7">
        <f t="shared" ca="1" si="12"/>
        <v>0</v>
      </c>
      <c r="AN21" s="7">
        <f t="shared" ca="1" si="13"/>
        <v>0</v>
      </c>
    </row>
    <row r="22" spans="1:40" ht="22.5" customHeight="1">
      <c r="A22" s="93">
        <f t="shared" si="9"/>
        <v>18</v>
      </c>
      <c r="B22" s="124">
        <f t="shared" ca="1" si="10"/>
        <v>0</v>
      </c>
      <c r="C22" s="124">
        <f t="shared" ca="1" si="0"/>
        <v>0</v>
      </c>
      <c r="D22" s="124">
        <f t="shared" ca="1" si="1"/>
        <v>0</v>
      </c>
      <c r="E22" s="124">
        <f t="shared" ca="1" si="2"/>
        <v>0</v>
      </c>
      <c r="F22" s="124">
        <f t="shared" ca="1" si="3"/>
        <v>0</v>
      </c>
      <c r="G22" s="124" t="str">
        <f t="shared" ca="1" si="4"/>
        <v>群馬県</v>
      </c>
      <c r="H22" s="124" t="str">
        <f ca="1">IF(N22&gt;0,実績報告書!$R$7,"")</f>
        <v/>
      </c>
      <c r="I22" s="97">
        <f t="shared" ca="1" si="5"/>
        <v>0</v>
      </c>
      <c r="J22" s="125">
        <f t="shared" ca="1" si="6"/>
        <v>0</v>
      </c>
      <c r="K22" s="97">
        <f t="shared" ca="1" si="7"/>
        <v>0</v>
      </c>
      <c r="L22" s="133">
        <f t="shared" ca="1" si="11"/>
        <v>0</v>
      </c>
      <c r="M22" s="98">
        <f t="shared" ca="1" si="14"/>
        <v>0</v>
      </c>
      <c r="N22" s="133">
        <f t="shared" ca="1" si="8"/>
        <v>0</v>
      </c>
      <c r="AM22" s="7">
        <f t="shared" ca="1" si="12"/>
        <v>0</v>
      </c>
      <c r="AN22" s="7">
        <f t="shared" ca="1" si="13"/>
        <v>0</v>
      </c>
    </row>
    <row r="23" spans="1:40" ht="22.5" customHeight="1">
      <c r="A23" s="93">
        <f t="shared" si="9"/>
        <v>19</v>
      </c>
      <c r="B23" s="124">
        <f t="shared" ca="1" si="10"/>
        <v>0</v>
      </c>
      <c r="C23" s="124">
        <f t="shared" ca="1" si="0"/>
        <v>0</v>
      </c>
      <c r="D23" s="124">
        <f t="shared" ca="1" si="1"/>
        <v>0</v>
      </c>
      <c r="E23" s="124">
        <f t="shared" ca="1" si="2"/>
        <v>0</v>
      </c>
      <c r="F23" s="124">
        <f t="shared" ca="1" si="3"/>
        <v>0</v>
      </c>
      <c r="G23" s="124" t="str">
        <f t="shared" ca="1" si="4"/>
        <v>群馬県</v>
      </c>
      <c r="H23" s="124" t="str">
        <f ca="1">IF(N23&gt;0,実績報告書!$R$7,"")</f>
        <v/>
      </c>
      <c r="I23" s="97">
        <f t="shared" ca="1" si="5"/>
        <v>0</v>
      </c>
      <c r="J23" s="125">
        <f t="shared" ca="1" si="6"/>
        <v>0</v>
      </c>
      <c r="K23" s="97">
        <f t="shared" ca="1" si="7"/>
        <v>0</v>
      </c>
      <c r="L23" s="133">
        <f t="shared" ca="1" si="11"/>
        <v>0</v>
      </c>
      <c r="M23" s="98">
        <f t="shared" ca="1" si="14"/>
        <v>0</v>
      </c>
      <c r="N23" s="133">
        <f t="shared" ca="1" si="8"/>
        <v>0</v>
      </c>
      <c r="AM23" s="7">
        <f t="shared" ca="1" si="12"/>
        <v>0</v>
      </c>
      <c r="AN23" s="7">
        <f t="shared" ca="1" si="13"/>
        <v>0</v>
      </c>
    </row>
    <row r="24" spans="1:40" ht="22.5" customHeight="1">
      <c r="A24" s="93">
        <f t="shared" si="9"/>
        <v>20</v>
      </c>
      <c r="B24" s="124">
        <f t="shared" ca="1" si="10"/>
        <v>0</v>
      </c>
      <c r="C24" s="124">
        <f t="shared" ca="1" si="0"/>
        <v>0</v>
      </c>
      <c r="D24" s="124">
        <f t="shared" ca="1" si="1"/>
        <v>0</v>
      </c>
      <c r="E24" s="124">
        <f t="shared" ca="1" si="2"/>
        <v>0</v>
      </c>
      <c r="F24" s="124">
        <f t="shared" ca="1" si="3"/>
        <v>0</v>
      </c>
      <c r="G24" s="124" t="str">
        <f t="shared" ca="1" si="4"/>
        <v>群馬県</v>
      </c>
      <c r="H24" s="124" t="str">
        <f ca="1">IF(N24&gt;0,実績報告書!$R$7,"")</f>
        <v/>
      </c>
      <c r="I24" s="97">
        <f t="shared" ca="1" si="5"/>
        <v>0</v>
      </c>
      <c r="J24" s="125">
        <f t="shared" ca="1" si="6"/>
        <v>0</v>
      </c>
      <c r="K24" s="97">
        <f t="shared" ca="1" si="7"/>
        <v>0</v>
      </c>
      <c r="L24" s="133">
        <f t="shared" ca="1" si="11"/>
        <v>0</v>
      </c>
      <c r="M24" s="98">
        <f t="shared" ca="1" si="14"/>
        <v>0</v>
      </c>
      <c r="N24" s="133">
        <f t="shared" ca="1" si="8"/>
        <v>0</v>
      </c>
      <c r="AM24" s="7">
        <f t="shared" ca="1" si="12"/>
        <v>0</v>
      </c>
      <c r="AN24" s="7">
        <f t="shared" ca="1" si="13"/>
        <v>0</v>
      </c>
    </row>
    <row r="25" spans="1:40" ht="22.5" customHeight="1">
      <c r="A25" s="93">
        <f t="shared" si="9"/>
        <v>21</v>
      </c>
      <c r="B25" s="124">
        <f t="shared" ca="1" si="10"/>
        <v>0</v>
      </c>
      <c r="C25" s="124">
        <f t="shared" ca="1" si="0"/>
        <v>0</v>
      </c>
      <c r="D25" s="124">
        <f t="shared" ca="1" si="1"/>
        <v>0</v>
      </c>
      <c r="E25" s="124">
        <f t="shared" ca="1" si="2"/>
        <v>0</v>
      </c>
      <c r="F25" s="124">
        <f t="shared" ca="1" si="3"/>
        <v>0</v>
      </c>
      <c r="G25" s="124" t="str">
        <f t="shared" ca="1" si="4"/>
        <v>群馬県</v>
      </c>
      <c r="H25" s="124" t="str">
        <f ca="1">IF(N25&gt;0,実績報告書!$R$7,"")</f>
        <v/>
      </c>
      <c r="I25" s="97">
        <f t="shared" ca="1" si="5"/>
        <v>0</v>
      </c>
      <c r="J25" s="125">
        <f t="shared" ca="1" si="6"/>
        <v>0</v>
      </c>
      <c r="K25" s="97">
        <f t="shared" ca="1" si="7"/>
        <v>0</v>
      </c>
      <c r="L25" s="133">
        <f t="shared" ca="1" si="11"/>
        <v>0</v>
      </c>
      <c r="M25" s="98">
        <f t="shared" ca="1" si="14"/>
        <v>0</v>
      </c>
      <c r="N25" s="133">
        <f t="shared" ca="1" si="8"/>
        <v>0</v>
      </c>
      <c r="AM25" s="7">
        <f t="shared" ca="1" si="12"/>
        <v>0</v>
      </c>
      <c r="AN25" s="7">
        <f t="shared" ca="1" si="13"/>
        <v>0</v>
      </c>
    </row>
    <row r="26" spans="1:40" ht="22.5" customHeight="1">
      <c r="A26" s="93">
        <f t="shared" si="9"/>
        <v>22</v>
      </c>
      <c r="B26" s="124">
        <f t="shared" ca="1" si="10"/>
        <v>0</v>
      </c>
      <c r="C26" s="124">
        <f t="shared" ca="1" si="0"/>
        <v>0</v>
      </c>
      <c r="D26" s="124">
        <f t="shared" ca="1" si="1"/>
        <v>0</v>
      </c>
      <c r="E26" s="124">
        <f t="shared" ca="1" si="2"/>
        <v>0</v>
      </c>
      <c r="F26" s="124">
        <f t="shared" ca="1" si="3"/>
        <v>0</v>
      </c>
      <c r="G26" s="124" t="str">
        <f t="shared" ca="1" si="4"/>
        <v>群馬県</v>
      </c>
      <c r="H26" s="124" t="str">
        <f ca="1">IF(N26&gt;0,実績報告書!$R$7,"")</f>
        <v/>
      </c>
      <c r="I26" s="97">
        <f t="shared" ca="1" si="5"/>
        <v>0</v>
      </c>
      <c r="J26" s="125">
        <f t="shared" ca="1" si="6"/>
        <v>0</v>
      </c>
      <c r="K26" s="97">
        <f t="shared" ca="1" si="7"/>
        <v>0</v>
      </c>
      <c r="L26" s="133">
        <f t="shared" ca="1" si="11"/>
        <v>0</v>
      </c>
      <c r="M26" s="98">
        <f t="shared" ca="1" si="14"/>
        <v>0</v>
      </c>
      <c r="N26" s="133">
        <f t="shared" ca="1" si="8"/>
        <v>0</v>
      </c>
      <c r="AM26" s="7">
        <f t="shared" ca="1" si="12"/>
        <v>0</v>
      </c>
      <c r="AN26" s="7">
        <f t="shared" ca="1" si="13"/>
        <v>0</v>
      </c>
    </row>
    <row r="27" spans="1:40" ht="22.5" customHeight="1">
      <c r="A27" s="93">
        <f t="shared" si="9"/>
        <v>23</v>
      </c>
      <c r="B27" s="124">
        <f t="shared" ca="1" si="10"/>
        <v>0</v>
      </c>
      <c r="C27" s="124">
        <f t="shared" ca="1" si="0"/>
        <v>0</v>
      </c>
      <c r="D27" s="124">
        <f t="shared" ca="1" si="1"/>
        <v>0</v>
      </c>
      <c r="E27" s="124">
        <f t="shared" ca="1" si="2"/>
        <v>0</v>
      </c>
      <c r="F27" s="124">
        <f t="shared" ca="1" si="3"/>
        <v>0</v>
      </c>
      <c r="G27" s="124" t="str">
        <f t="shared" ca="1" si="4"/>
        <v>群馬県</v>
      </c>
      <c r="H27" s="124" t="str">
        <f ca="1">IF(N27&gt;0,実績報告書!$R$7,"")</f>
        <v/>
      </c>
      <c r="I27" s="97">
        <f t="shared" ca="1" si="5"/>
        <v>0</v>
      </c>
      <c r="J27" s="125">
        <f t="shared" ca="1" si="6"/>
        <v>0</v>
      </c>
      <c r="K27" s="97">
        <f t="shared" ca="1" si="7"/>
        <v>0</v>
      </c>
      <c r="L27" s="133">
        <f t="shared" ca="1" si="11"/>
        <v>0</v>
      </c>
      <c r="M27" s="98">
        <f t="shared" ca="1" si="14"/>
        <v>0</v>
      </c>
      <c r="N27" s="133">
        <f t="shared" ca="1" si="8"/>
        <v>0</v>
      </c>
      <c r="AM27" s="7">
        <f t="shared" ca="1" si="12"/>
        <v>0</v>
      </c>
      <c r="AN27" s="7">
        <f t="shared" ca="1" si="13"/>
        <v>0</v>
      </c>
    </row>
    <row r="28" spans="1:40" ht="22.5" customHeight="1">
      <c r="A28" s="93">
        <f t="shared" si="9"/>
        <v>24</v>
      </c>
      <c r="B28" s="124">
        <f t="shared" ca="1" si="10"/>
        <v>0</v>
      </c>
      <c r="C28" s="124">
        <f t="shared" ca="1" si="0"/>
        <v>0</v>
      </c>
      <c r="D28" s="124">
        <f t="shared" ca="1" si="1"/>
        <v>0</v>
      </c>
      <c r="E28" s="124">
        <f t="shared" ca="1" si="2"/>
        <v>0</v>
      </c>
      <c r="F28" s="124">
        <f t="shared" ca="1" si="3"/>
        <v>0</v>
      </c>
      <c r="G28" s="124" t="str">
        <f t="shared" ca="1" si="4"/>
        <v>群馬県</v>
      </c>
      <c r="H28" s="124" t="str">
        <f ca="1">IF(N28&gt;0,実績報告書!$R$7,"")</f>
        <v/>
      </c>
      <c r="I28" s="97">
        <f t="shared" ca="1" si="5"/>
        <v>0</v>
      </c>
      <c r="J28" s="125">
        <f t="shared" ca="1" si="6"/>
        <v>0</v>
      </c>
      <c r="K28" s="97">
        <f t="shared" ca="1" si="7"/>
        <v>0</v>
      </c>
      <c r="L28" s="133">
        <f t="shared" ca="1" si="11"/>
        <v>0</v>
      </c>
      <c r="M28" s="98">
        <f t="shared" ca="1" si="14"/>
        <v>0</v>
      </c>
      <c r="N28" s="133">
        <f t="shared" ca="1" si="8"/>
        <v>0</v>
      </c>
      <c r="AM28" s="7">
        <f t="shared" ca="1" si="12"/>
        <v>0</v>
      </c>
      <c r="AN28" s="7">
        <f t="shared" ca="1" si="13"/>
        <v>0</v>
      </c>
    </row>
    <row r="29" spans="1:40" ht="22.5" customHeight="1">
      <c r="A29" s="93">
        <f t="shared" si="9"/>
        <v>25</v>
      </c>
      <c r="B29" s="124">
        <f t="shared" ca="1" si="10"/>
        <v>0</v>
      </c>
      <c r="C29" s="124">
        <f t="shared" ca="1" si="0"/>
        <v>0</v>
      </c>
      <c r="D29" s="124">
        <f t="shared" ca="1" si="1"/>
        <v>0</v>
      </c>
      <c r="E29" s="124">
        <f t="shared" ca="1" si="2"/>
        <v>0</v>
      </c>
      <c r="F29" s="124">
        <f t="shared" ca="1" si="3"/>
        <v>0</v>
      </c>
      <c r="G29" s="124" t="str">
        <f t="shared" ca="1" si="4"/>
        <v>群馬県</v>
      </c>
      <c r="H29" s="124" t="str">
        <f ca="1">IF(N29&gt;0,実績報告書!$R$7,"")</f>
        <v/>
      </c>
      <c r="I29" s="97">
        <f t="shared" ca="1" si="5"/>
        <v>0</v>
      </c>
      <c r="J29" s="125">
        <f t="shared" ca="1" si="6"/>
        <v>0</v>
      </c>
      <c r="K29" s="97">
        <f t="shared" ca="1" si="7"/>
        <v>0</v>
      </c>
      <c r="L29" s="133">
        <f t="shared" ca="1" si="11"/>
        <v>0</v>
      </c>
      <c r="M29" s="98">
        <f t="shared" ca="1" si="14"/>
        <v>0</v>
      </c>
      <c r="N29" s="133">
        <f t="shared" ca="1" si="8"/>
        <v>0</v>
      </c>
      <c r="AM29" s="7">
        <f t="shared" ca="1" si="12"/>
        <v>0</v>
      </c>
      <c r="AN29" s="7">
        <f t="shared" ca="1" si="13"/>
        <v>0</v>
      </c>
    </row>
    <row r="30" spans="1:40" ht="11.25" customHeight="1">
      <c r="AM30" s="7" t="str">
        <f t="shared" ca="1" si="12"/>
        <v/>
      </c>
      <c r="AN30" s="7" t="str">
        <f t="shared" ca="1" si="13"/>
        <v/>
      </c>
    </row>
    <row r="31" spans="1:40" customFormat="1">
      <c r="A31" s="10"/>
      <c r="B31" s="7"/>
      <c r="C31" s="7"/>
    </row>
    <row r="32" spans="1:40" customFormat="1" ht="16.5" customHeight="1">
      <c r="A32" s="94"/>
      <c r="B32" s="7"/>
      <c r="C32" s="10" t="s">
        <v>104</v>
      </c>
    </row>
    <row r="33" spans="1:3" customFormat="1" ht="16.5" customHeight="1">
      <c r="A33" s="94"/>
      <c r="B33" s="7"/>
      <c r="C33" s="10"/>
    </row>
    <row r="34" spans="1:3" customFormat="1" ht="16.5" customHeight="1">
      <c r="A34" s="11"/>
      <c r="B34" s="7"/>
      <c r="C34" s="95"/>
    </row>
    <row r="35" spans="1:3" customFormat="1" ht="16.5" customHeight="1">
      <c r="A35" s="11"/>
      <c r="B35" s="7"/>
      <c r="C35" s="95"/>
    </row>
    <row r="36" spans="1:3" customFormat="1" ht="22.5" customHeight="1"/>
    <row r="37" spans="1:3" customFormat="1" ht="22.5" customHeight="1"/>
    <row r="38" spans="1:3" customFormat="1" ht="22.5" customHeight="1"/>
    <row r="39" spans="1:3" customFormat="1" ht="22.5" customHeight="1"/>
    <row r="40" spans="1:3" customFormat="1" ht="22.5" customHeight="1"/>
    <row r="41" spans="1:3" customFormat="1" ht="22.5" customHeight="1"/>
    <row r="42" spans="1:3" customFormat="1" ht="22.5" customHeight="1"/>
    <row r="43" spans="1:3" customFormat="1" ht="22.5" customHeight="1"/>
    <row r="44" spans="1:3" customFormat="1" ht="22.5" customHeight="1"/>
    <row r="45" spans="1:3" customFormat="1" ht="22.5" customHeight="1"/>
    <row r="46" spans="1:3" customFormat="1" ht="22.5" customHeight="1"/>
  </sheetData>
  <sheetProtection algorithmName="SHA-512" hashValue="fjFFZn4Amdczs/dNEl8osRanNXJ5+5OzgnL5FztGzsR/N0gbyHfj4ar+zVhmJItAKSbeOdcGJ3D1vudFIfTDfA==" saltValue="W1/y4urTMI22PE6HuyI6Mg==" spinCount="100000" sheet="1" objects="1" scenarios="1"/>
  <mergeCells count="9">
    <mergeCell ref="E3:E4"/>
    <mergeCell ref="I3:N3"/>
    <mergeCell ref="A3:A4"/>
    <mergeCell ref="B3:B4"/>
    <mergeCell ref="C3:C4"/>
    <mergeCell ref="D3:D4"/>
    <mergeCell ref="H3:H4"/>
    <mergeCell ref="G3:G4"/>
    <mergeCell ref="F3:F4"/>
  </mergeCells>
  <phoneticPr fontId="4"/>
  <printOptions horizontalCentered="1"/>
  <pageMargins left="0.19685039370078741" right="0.19685039370078741" top="0.59055118110236227" bottom="0.39370078740157483" header="0" footer="0"/>
  <pageSetup paperSize="9" scale="81"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個票1!$CA$5:$CA$40</xm:f>
          </x14:formula1>
          <xm:sqref>D5:D29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F62"/>
  <sheetViews>
    <sheetView showGridLines="0" showZeros="0" view="pageBreakPreview" zoomScale="130" zoomScaleNormal="160" zoomScaleSheetLayoutView="130" workbookViewId="0">
      <selection activeCell="BX1" sqref="BX1"/>
    </sheetView>
  </sheetViews>
  <sheetFormatPr defaultColWidth="2.21875" defaultRowHeight="13.2"/>
  <cols>
    <col min="1" max="1" width="2.21875" style="3" customWidth="1"/>
    <col min="2" max="7" width="2.21875" style="3"/>
    <col min="8" max="19" width="2.44140625" style="3" bestFit="1" customWidth="1"/>
    <col min="20" max="40" width="2.21875" style="3"/>
    <col min="41" max="47" width="2.21875" style="3" hidden="1" customWidth="1"/>
    <col min="48" max="49" width="2.21875" style="3"/>
    <col min="50" max="72" width="0" style="3" hidden="1" customWidth="1"/>
    <col min="73" max="78" width="2.21875" style="3"/>
    <col min="79" max="79" width="49.109375" style="3" hidden="1" customWidth="1"/>
    <col min="80" max="84" width="8.109375" style="3" hidden="1" customWidth="1"/>
    <col min="85" max="87" width="8.109375" style="3" customWidth="1"/>
    <col min="88" max="16384" width="2.21875" style="3"/>
  </cols>
  <sheetData>
    <row r="1" spans="1:84">
      <c r="A1" s="3" t="s">
        <v>160</v>
      </c>
    </row>
    <row r="2" spans="1:84" ht="3" customHeight="1"/>
    <row r="3" spans="1:84">
      <c r="A3" s="365" t="s">
        <v>141</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7"/>
      <c r="CA3" s="14"/>
      <c r="CB3" s="15" t="s">
        <v>60</v>
      </c>
      <c r="CC3" s="14"/>
      <c r="CD3" s="14"/>
      <c r="CE3" s="15" t="s">
        <v>63</v>
      </c>
      <c r="CF3" s="14"/>
    </row>
    <row r="4" spans="1:84" ht="4.5"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CA4" s="14"/>
      <c r="CB4" s="15" t="s">
        <v>62</v>
      </c>
      <c r="CC4" s="15"/>
      <c r="CD4" s="15" t="s">
        <v>70</v>
      </c>
      <c r="CE4" s="15" t="s">
        <v>62</v>
      </c>
      <c r="CF4" s="14"/>
    </row>
    <row r="5" spans="1:84">
      <c r="A5" s="356" t="s">
        <v>71</v>
      </c>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8"/>
      <c r="CA5" t="s">
        <v>25</v>
      </c>
      <c r="CB5" s="6">
        <v>892</v>
      </c>
      <c r="CC5" t="s">
        <v>58</v>
      </c>
      <c r="CD5"/>
      <c r="CE5" s="6">
        <v>200</v>
      </c>
      <c r="CF5" t="s">
        <v>58</v>
      </c>
    </row>
    <row r="6" spans="1:84" ht="4.5" customHeight="1">
      <c r="A6" s="113"/>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CA6" t="s">
        <v>26</v>
      </c>
      <c r="CB6" s="6">
        <v>1137</v>
      </c>
      <c r="CC6" t="s">
        <v>58</v>
      </c>
      <c r="CD6"/>
      <c r="CE6" s="6">
        <v>200</v>
      </c>
      <c r="CF6" t="s">
        <v>58</v>
      </c>
    </row>
    <row r="7" spans="1:84" ht="17.25" customHeight="1">
      <c r="A7" s="281" t="s">
        <v>41</v>
      </c>
      <c r="B7" s="282"/>
      <c r="C7" s="282"/>
      <c r="D7" s="282"/>
      <c r="E7" s="282"/>
      <c r="F7" s="282"/>
      <c r="G7" s="283"/>
      <c r="H7" s="375"/>
      <c r="I7" s="376"/>
      <c r="J7" s="376"/>
      <c r="K7" s="376"/>
      <c r="L7" s="376"/>
      <c r="M7" s="376"/>
      <c r="N7" s="377"/>
      <c r="O7" s="281" t="s">
        <v>72</v>
      </c>
      <c r="P7" s="282"/>
      <c r="Q7" s="282"/>
      <c r="R7" s="282"/>
      <c r="S7" s="283"/>
      <c r="T7" s="378"/>
      <c r="U7" s="345"/>
      <c r="V7" s="345"/>
      <c r="W7" s="345"/>
      <c r="X7" s="345"/>
      <c r="Y7" s="345"/>
      <c r="Z7" s="345"/>
      <c r="AA7" s="345"/>
      <c r="AB7" s="345"/>
      <c r="AC7" s="345"/>
      <c r="AD7" s="345"/>
      <c r="AE7" s="345"/>
      <c r="AF7" s="345"/>
      <c r="AG7" s="345"/>
      <c r="AH7" s="345"/>
      <c r="AI7" s="345"/>
      <c r="AJ7" s="345"/>
      <c r="AK7" s="345"/>
      <c r="AL7" s="345"/>
      <c r="AM7" s="379"/>
      <c r="CA7" t="s">
        <v>27</v>
      </c>
      <c r="CB7" s="6">
        <v>1480</v>
      </c>
      <c r="CC7" t="s">
        <v>58</v>
      </c>
      <c r="CD7"/>
      <c r="CE7" s="6">
        <v>200</v>
      </c>
      <c r="CF7" t="s">
        <v>58</v>
      </c>
    </row>
    <row r="8" spans="1:84">
      <c r="A8" s="368" t="s">
        <v>73</v>
      </c>
      <c r="B8" s="369"/>
      <c r="C8" s="370"/>
      <c r="D8" s="281" t="s">
        <v>120</v>
      </c>
      <c r="E8" s="282"/>
      <c r="F8" s="282"/>
      <c r="G8" s="283"/>
      <c r="H8" s="281" t="s">
        <v>74</v>
      </c>
      <c r="I8" s="282"/>
      <c r="J8" s="282"/>
      <c r="K8" s="283"/>
      <c r="L8" s="281" t="s">
        <v>75</v>
      </c>
      <c r="M8" s="282"/>
      <c r="N8" s="282"/>
      <c r="O8" s="282"/>
      <c r="P8" s="282"/>
      <c r="Q8" s="282"/>
      <c r="R8" s="282"/>
      <c r="S8" s="282"/>
      <c r="T8" s="282"/>
      <c r="U8" s="282"/>
      <c r="V8" s="282"/>
      <c r="W8" s="282"/>
      <c r="X8" s="282"/>
      <c r="Y8" s="283"/>
      <c r="Z8" s="368" t="s">
        <v>76</v>
      </c>
      <c r="AA8" s="369"/>
      <c r="AB8" s="370"/>
      <c r="AC8" s="281" t="s">
        <v>77</v>
      </c>
      <c r="AD8" s="282"/>
      <c r="AE8" s="282"/>
      <c r="AF8" s="282"/>
      <c r="AG8" s="282"/>
      <c r="AH8" s="383" t="s">
        <v>78</v>
      </c>
      <c r="AI8" s="350"/>
      <c r="AJ8" s="350"/>
      <c r="AK8" s="350"/>
      <c r="AL8" s="350"/>
      <c r="AM8" s="351"/>
      <c r="AV8" s="4"/>
      <c r="CA8" s="2" t="s">
        <v>40</v>
      </c>
      <c r="CB8" s="6">
        <v>384</v>
      </c>
      <c r="CC8" t="s">
        <v>58</v>
      </c>
      <c r="CD8"/>
      <c r="CE8" s="6">
        <v>200</v>
      </c>
      <c r="CF8" t="s">
        <v>58</v>
      </c>
    </row>
    <row r="9" spans="1:84" ht="17.25" customHeight="1">
      <c r="A9" s="371"/>
      <c r="B9" s="372"/>
      <c r="C9" s="373"/>
      <c r="D9" s="380"/>
      <c r="E9" s="381"/>
      <c r="F9" s="381"/>
      <c r="G9" s="382"/>
      <c r="H9" s="374" t="s">
        <v>142</v>
      </c>
      <c r="I9" s="269"/>
      <c r="J9" s="269"/>
      <c r="K9" s="270"/>
      <c r="L9" s="298"/>
      <c r="M9" s="299"/>
      <c r="N9" s="299"/>
      <c r="O9" s="299"/>
      <c r="P9" s="299"/>
      <c r="Q9" s="299"/>
      <c r="R9" s="299"/>
      <c r="S9" s="299"/>
      <c r="T9" s="299"/>
      <c r="U9" s="299"/>
      <c r="V9" s="299"/>
      <c r="W9" s="299"/>
      <c r="X9" s="299"/>
      <c r="Y9" s="339"/>
      <c r="Z9" s="371"/>
      <c r="AA9" s="372"/>
      <c r="AB9" s="373"/>
      <c r="AC9" s="298"/>
      <c r="AD9" s="299"/>
      <c r="AE9" s="299"/>
      <c r="AF9" s="299"/>
      <c r="AG9" s="339"/>
      <c r="AH9" s="384"/>
      <c r="AI9" s="385"/>
      <c r="AJ9" s="385"/>
      <c r="AK9" s="385"/>
      <c r="AL9" s="385"/>
      <c r="AM9" s="386"/>
      <c r="CA9" t="s">
        <v>4</v>
      </c>
      <c r="CB9" s="6">
        <v>375</v>
      </c>
      <c r="CC9" t="s">
        <v>58</v>
      </c>
      <c r="CD9"/>
      <c r="CE9" s="6">
        <v>200</v>
      </c>
      <c r="CF9" t="s">
        <v>58</v>
      </c>
    </row>
    <row r="10" spans="1:84" s="4" customFormat="1" ht="20.25" customHeight="1">
      <c r="A10" s="335" t="s">
        <v>121</v>
      </c>
      <c r="B10" s="336"/>
      <c r="C10" s="336"/>
      <c r="D10" s="336"/>
      <c r="E10" s="336"/>
      <c r="F10" s="336"/>
      <c r="G10" s="336"/>
      <c r="H10" s="362"/>
      <c r="I10" s="363"/>
      <c r="J10" s="363"/>
      <c r="K10" s="363"/>
      <c r="L10" s="363"/>
      <c r="M10" s="363"/>
      <c r="N10" s="363"/>
      <c r="O10" s="363"/>
      <c r="P10" s="363"/>
      <c r="Q10" s="364"/>
      <c r="R10" s="359" t="s">
        <v>122</v>
      </c>
      <c r="S10" s="360"/>
      <c r="T10" s="360"/>
      <c r="U10" s="360"/>
      <c r="V10" s="360"/>
      <c r="W10" s="361"/>
      <c r="X10" s="337"/>
      <c r="Y10" s="338"/>
      <c r="Z10" s="349" t="s">
        <v>57</v>
      </c>
      <c r="AA10" s="350"/>
      <c r="AB10" s="351"/>
      <c r="AC10" s="345"/>
      <c r="AD10" s="345"/>
      <c r="AE10" s="324" t="s">
        <v>42</v>
      </c>
      <c r="AF10" s="325"/>
      <c r="AG10" s="346" t="s">
        <v>91</v>
      </c>
      <c r="AH10" s="347"/>
      <c r="AI10" s="348"/>
      <c r="AJ10" s="345"/>
      <c r="AK10" s="345"/>
      <c r="AL10" s="324" t="s">
        <v>42</v>
      </c>
      <c r="AM10" s="325"/>
      <c r="AP10" s="340"/>
      <c r="AQ10" s="340"/>
      <c r="AR10" s="340"/>
      <c r="AS10" s="340"/>
      <c r="AT10" s="340"/>
      <c r="AU10" s="340"/>
      <c r="CA10" t="s">
        <v>28</v>
      </c>
      <c r="CB10" s="6">
        <v>939</v>
      </c>
      <c r="CC10" t="s">
        <v>58</v>
      </c>
      <c r="CD10"/>
      <c r="CE10" s="6">
        <v>200</v>
      </c>
      <c r="CF10" t="s">
        <v>58</v>
      </c>
    </row>
    <row r="11" spans="1:84" s="4" customFormat="1" ht="18" customHeight="1">
      <c r="A11" s="352" t="s">
        <v>22</v>
      </c>
      <c r="B11" s="305"/>
      <c r="C11" s="305"/>
      <c r="D11" s="305"/>
      <c r="E11" s="305"/>
      <c r="F11" s="305"/>
      <c r="G11" s="305"/>
      <c r="H11" s="306"/>
      <c r="I11" s="9"/>
      <c r="J11" s="39" t="s">
        <v>50</v>
      </c>
      <c r="K11" s="40"/>
      <c r="L11" s="41"/>
      <c r="M11" s="41"/>
      <c r="N11" s="41"/>
      <c r="O11" s="41"/>
      <c r="P11" s="41"/>
      <c r="Q11" s="41"/>
      <c r="R11" s="41"/>
      <c r="S11" s="41"/>
      <c r="T11" s="41"/>
      <c r="U11" s="41"/>
      <c r="V11" s="41"/>
      <c r="W11" s="41"/>
      <c r="X11" s="41"/>
      <c r="Y11" s="9"/>
      <c r="Z11" s="39" t="s">
        <v>65</v>
      </c>
      <c r="AA11" s="40"/>
      <c r="AB11" s="41"/>
      <c r="AC11" s="41"/>
      <c r="AD11" s="41"/>
      <c r="AE11" s="41"/>
      <c r="AF11" s="41"/>
      <c r="AG11" s="41"/>
      <c r="AH11" s="41"/>
      <c r="AI11" s="41"/>
      <c r="AJ11" s="41"/>
      <c r="AK11" s="41"/>
      <c r="AL11" s="41"/>
      <c r="AM11" s="45"/>
      <c r="CA11" t="s">
        <v>29</v>
      </c>
      <c r="CB11" s="6">
        <v>1181</v>
      </c>
      <c r="CC11" t="s">
        <v>58</v>
      </c>
      <c r="CD11"/>
      <c r="CE11" s="6">
        <v>200</v>
      </c>
      <c r="CF11" t="s">
        <v>58</v>
      </c>
    </row>
    <row r="12" spans="1:84" s="4" customFormat="1" ht="18" customHeight="1">
      <c r="A12" s="353"/>
      <c r="B12" s="308"/>
      <c r="C12" s="308"/>
      <c r="D12" s="308"/>
      <c r="E12" s="308"/>
      <c r="F12" s="308"/>
      <c r="G12" s="308"/>
      <c r="H12" s="309"/>
      <c r="I12" s="13"/>
      <c r="J12" s="42" t="s">
        <v>69</v>
      </c>
      <c r="K12" s="43"/>
      <c r="L12" s="44"/>
      <c r="M12" s="44"/>
      <c r="N12" s="44"/>
      <c r="O12" s="44"/>
      <c r="P12" s="44"/>
      <c r="Q12" s="44"/>
      <c r="R12" s="44"/>
      <c r="S12" s="44"/>
      <c r="T12" s="44"/>
      <c r="U12" s="43"/>
      <c r="V12" s="44"/>
      <c r="W12" s="44"/>
      <c r="X12" s="44"/>
      <c r="Y12" s="8"/>
      <c r="Z12" s="46" t="s">
        <v>68</v>
      </c>
      <c r="AA12" s="43"/>
      <c r="AB12" s="44"/>
      <c r="AC12" s="44"/>
      <c r="AD12" s="44"/>
      <c r="AE12" s="44"/>
      <c r="AF12" s="44"/>
      <c r="AG12" s="44"/>
      <c r="AH12" s="44"/>
      <c r="AI12" s="44"/>
      <c r="AJ12" s="44"/>
      <c r="AK12" s="44"/>
      <c r="AL12" s="44"/>
      <c r="AM12" s="47"/>
      <c r="CA12" t="s">
        <v>30</v>
      </c>
      <c r="CB12" s="6">
        <v>1885</v>
      </c>
      <c r="CC12" t="s">
        <v>58</v>
      </c>
      <c r="CD12"/>
      <c r="CE12" s="6">
        <v>200</v>
      </c>
      <c r="CF12" t="s">
        <v>58</v>
      </c>
    </row>
    <row r="13" spans="1:84" s="4" customFormat="1" ht="6" customHeight="1">
      <c r="A13" s="151"/>
      <c r="B13" s="151"/>
      <c r="C13" s="151"/>
      <c r="D13" s="151"/>
      <c r="E13" s="151"/>
      <c r="F13" s="151"/>
      <c r="G13" s="151"/>
      <c r="H13" s="151"/>
      <c r="I13" s="40"/>
      <c r="J13" s="39"/>
      <c r="K13" s="40"/>
      <c r="L13" s="41"/>
      <c r="M13" s="41"/>
      <c r="N13" s="41"/>
      <c r="O13" s="41"/>
      <c r="P13" s="41"/>
      <c r="Q13" s="41"/>
      <c r="R13" s="41"/>
      <c r="S13" s="41"/>
      <c r="T13" s="41"/>
      <c r="U13" s="40"/>
      <c r="V13" s="41"/>
      <c r="W13" s="41"/>
      <c r="X13" s="41"/>
      <c r="Y13" s="39"/>
      <c r="Z13" s="152"/>
      <c r="AA13" s="40"/>
      <c r="AB13" s="41"/>
      <c r="AC13" s="41"/>
      <c r="AD13" s="41"/>
      <c r="AE13" s="41"/>
      <c r="AF13" s="41"/>
      <c r="AG13" s="41"/>
      <c r="AH13" s="41"/>
      <c r="AI13" s="41"/>
      <c r="AJ13" s="41"/>
      <c r="AK13" s="41"/>
      <c r="AL13" s="41"/>
      <c r="AM13" s="41"/>
      <c r="CA13" t="s">
        <v>24</v>
      </c>
      <c r="CB13" s="6">
        <f>CD13*個票1!$AC$10</f>
        <v>0</v>
      </c>
      <c r="CC13" t="s">
        <v>59</v>
      </c>
      <c r="CD13">
        <v>44</v>
      </c>
      <c r="CE13" s="6">
        <v>200</v>
      </c>
      <c r="CF13" t="s">
        <v>58</v>
      </c>
    </row>
    <row r="14" spans="1:84" s="4" customFormat="1" hidden="1">
      <c r="A14" s="314"/>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4"/>
      <c r="CA14" t="s">
        <v>21</v>
      </c>
      <c r="CB14" s="6">
        <f>CD14*個票1!$AC$10</f>
        <v>0</v>
      </c>
      <c r="CC14" t="s">
        <v>59</v>
      </c>
      <c r="CD14">
        <v>44</v>
      </c>
      <c r="CE14" s="6">
        <v>200</v>
      </c>
      <c r="CF14" t="s">
        <v>58</v>
      </c>
    </row>
    <row r="15" spans="1:84" s="4" customFormat="1" ht="3" hidden="1" customHeight="1">
      <c r="A15" s="53"/>
      <c r="B15" s="53"/>
      <c r="C15" s="53"/>
      <c r="D15" s="53"/>
      <c r="E15" s="53"/>
      <c r="F15" s="53"/>
      <c r="G15" s="53"/>
      <c r="H15" s="53"/>
      <c r="I15" s="50"/>
      <c r="J15" s="54"/>
      <c r="K15" s="49"/>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CA15" t="s">
        <v>5</v>
      </c>
      <c r="CB15" s="6">
        <v>534</v>
      </c>
      <c r="CC15" t="s">
        <v>58</v>
      </c>
      <c r="CD15"/>
      <c r="CE15" s="6">
        <v>200</v>
      </c>
      <c r="CF15" t="s">
        <v>58</v>
      </c>
    </row>
    <row r="16" spans="1:84" s="4" customFormat="1" ht="18" hidden="1" customHeight="1">
      <c r="A16" s="153"/>
      <c r="B16" s="150"/>
      <c r="C16" s="150"/>
      <c r="D16" s="150"/>
      <c r="E16" s="150"/>
      <c r="F16" s="150"/>
      <c r="G16" s="150"/>
      <c r="H16" s="150"/>
      <c r="I16" s="150"/>
      <c r="J16" s="150"/>
      <c r="K16" s="150"/>
      <c r="L16" s="150"/>
      <c r="M16" s="150"/>
      <c r="N16" s="150"/>
      <c r="O16" s="150"/>
      <c r="P16" s="150"/>
      <c r="Q16" s="150"/>
      <c r="R16" s="150"/>
      <c r="S16" s="150"/>
      <c r="T16" s="154"/>
      <c r="U16" s="154"/>
      <c r="V16" s="154"/>
      <c r="W16" s="154"/>
      <c r="X16" s="314"/>
      <c r="Y16" s="314"/>
      <c r="Z16" s="314"/>
      <c r="AA16" s="328"/>
      <c r="AB16" s="328"/>
      <c r="AC16" s="328"/>
      <c r="AD16" s="328"/>
      <c r="AE16" s="328"/>
      <c r="AF16" s="328"/>
      <c r="AG16" s="328"/>
      <c r="AH16" s="328"/>
      <c r="AI16" s="328"/>
      <c r="AJ16" s="328"/>
      <c r="AK16" s="328"/>
      <c r="AL16" s="328"/>
      <c r="AM16" s="328"/>
      <c r="CA16" t="s">
        <v>6</v>
      </c>
      <c r="CB16" s="6">
        <v>564</v>
      </c>
      <c r="CC16" t="s">
        <v>58</v>
      </c>
      <c r="CD16"/>
      <c r="CE16" s="6">
        <v>200</v>
      </c>
      <c r="CF16" t="s">
        <v>58</v>
      </c>
    </row>
    <row r="17" spans="1:84" s="4" customFormat="1" ht="18" hidden="1" customHeight="1">
      <c r="A17" s="153"/>
      <c r="B17" s="150"/>
      <c r="C17" s="150"/>
      <c r="D17" s="150"/>
      <c r="E17" s="150"/>
      <c r="F17" s="150"/>
      <c r="G17" s="150"/>
      <c r="H17" s="150"/>
      <c r="I17" s="150"/>
      <c r="J17" s="150"/>
      <c r="K17" s="150"/>
      <c r="L17" s="150"/>
      <c r="M17" s="150"/>
      <c r="N17" s="150"/>
      <c r="O17" s="150"/>
      <c r="P17" s="150"/>
      <c r="Q17" s="150"/>
      <c r="R17" s="150"/>
      <c r="S17" s="150"/>
      <c r="T17" s="155"/>
      <c r="U17" s="155"/>
      <c r="V17" s="155"/>
      <c r="W17" s="155"/>
      <c r="X17" s="314"/>
      <c r="Y17" s="314"/>
      <c r="Z17" s="314"/>
      <c r="AA17" s="328"/>
      <c r="AB17" s="328"/>
      <c r="AC17" s="328"/>
      <c r="AD17" s="328"/>
      <c r="AE17" s="328"/>
      <c r="AF17" s="328"/>
      <c r="AG17" s="328"/>
      <c r="AH17" s="328"/>
      <c r="AI17" s="328"/>
      <c r="AJ17" s="328"/>
      <c r="AK17" s="328"/>
      <c r="AL17" s="328"/>
      <c r="AM17" s="328"/>
      <c r="CA17" t="s">
        <v>7</v>
      </c>
      <c r="CB17" s="6">
        <v>518</v>
      </c>
      <c r="CC17" t="s">
        <v>58</v>
      </c>
      <c r="CD17"/>
      <c r="CE17" s="6">
        <v>200</v>
      </c>
      <c r="CF17" t="s">
        <v>58</v>
      </c>
    </row>
    <row r="18" spans="1:84" s="4" customFormat="1" ht="6" customHeight="1">
      <c r="A18" s="53"/>
      <c r="B18" s="53"/>
      <c r="C18" s="53"/>
      <c r="D18" s="53"/>
      <c r="E18" s="53"/>
      <c r="F18" s="53"/>
      <c r="G18" s="53"/>
      <c r="H18" s="53"/>
      <c r="I18" s="50"/>
      <c r="J18" s="54"/>
      <c r="K18" s="49"/>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CA18" t="s">
        <v>8</v>
      </c>
      <c r="CB18" s="6">
        <v>227</v>
      </c>
      <c r="CC18" t="s">
        <v>58</v>
      </c>
      <c r="CD18"/>
      <c r="CE18" s="6">
        <v>200</v>
      </c>
      <c r="CF18" t="s">
        <v>58</v>
      </c>
    </row>
    <row r="19" spans="1:84" s="4" customFormat="1">
      <c r="A19" s="356" t="s">
        <v>134</v>
      </c>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8"/>
      <c r="CA19" t="s">
        <v>9</v>
      </c>
      <c r="CB19" s="6">
        <v>508</v>
      </c>
      <c r="CC19" t="s">
        <v>58</v>
      </c>
      <c r="CD19"/>
      <c r="CE19" s="6">
        <v>200</v>
      </c>
      <c r="CF19" t="s">
        <v>58</v>
      </c>
    </row>
    <row r="20" spans="1:84" s="4" customFormat="1" ht="3" customHeight="1" thickBot="1">
      <c r="A20" s="53"/>
      <c r="B20" s="53"/>
      <c r="C20" s="53"/>
      <c r="D20" s="53"/>
      <c r="E20" s="53"/>
      <c r="F20" s="53"/>
      <c r="G20" s="53"/>
      <c r="H20" s="53"/>
      <c r="I20" s="50"/>
      <c r="J20" s="54"/>
      <c r="K20" s="49"/>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CA20" t="s">
        <v>10</v>
      </c>
      <c r="CB20" s="6">
        <v>204</v>
      </c>
      <c r="CC20" t="s">
        <v>58</v>
      </c>
      <c r="CD20"/>
      <c r="CE20" s="6">
        <v>200</v>
      </c>
      <c r="CF20" t="s">
        <v>58</v>
      </c>
    </row>
    <row r="21" spans="1:84" s="4" customFormat="1" ht="19.5" customHeight="1" thickBot="1">
      <c r="A21" s="55" t="s">
        <v>49</v>
      </c>
      <c r="B21" s="53"/>
      <c r="C21" s="53"/>
      <c r="D21" s="53"/>
      <c r="E21" s="53"/>
      <c r="F21" s="53"/>
      <c r="G21" s="53"/>
      <c r="H21" s="53"/>
      <c r="I21" s="111"/>
      <c r="J21" s="54"/>
      <c r="K21" s="49"/>
      <c r="L21" s="51"/>
      <c r="M21" s="51"/>
      <c r="N21" s="51"/>
      <c r="O21" s="51"/>
      <c r="P21" s="51"/>
      <c r="Q21" s="51"/>
      <c r="R21" s="51"/>
      <c r="S21" s="51"/>
      <c r="T21" s="51"/>
      <c r="U21" s="51"/>
      <c r="V21" s="51"/>
      <c r="W21" s="51"/>
      <c r="X21" s="51"/>
      <c r="Y21" s="51"/>
      <c r="Z21" s="51"/>
      <c r="AA21" s="51"/>
      <c r="AB21" s="51"/>
      <c r="AC21" s="51"/>
      <c r="AD21" s="51"/>
      <c r="AE21" s="261" t="s">
        <v>154</v>
      </c>
      <c r="AF21" s="262"/>
      <c r="AG21" s="262"/>
      <c r="AH21" s="263"/>
      <c r="AI21" s="322">
        <f>(20*M22+5*V22)*10+AE22</f>
        <v>0</v>
      </c>
      <c r="AJ21" s="323"/>
      <c r="AK21" s="323"/>
      <c r="AL21" s="320" t="s">
        <v>39</v>
      </c>
      <c r="AM21" s="321"/>
      <c r="CA21" t="s">
        <v>11</v>
      </c>
      <c r="CB21" s="6">
        <v>148</v>
      </c>
      <c r="CC21" t="s">
        <v>58</v>
      </c>
      <c r="CD21"/>
      <c r="CE21" s="6">
        <v>200</v>
      </c>
      <c r="CF21" t="s">
        <v>58</v>
      </c>
    </row>
    <row r="22" spans="1:84" s="4" customFormat="1" ht="19.5" customHeight="1">
      <c r="A22" s="20" t="s">
        <v>54</v>
      </c>
      <c r="B22" s="21"/>
      <c r="C22" s="22"/>
      <c r="D22" s="22"/>
      <c r="E22" s="22"/>
      <c r="F22" s="22"/>
      <c r="G22" s="23"/>
      <c r="H22" s="341" t="s">
        <v>55</v>
      </c>
      <c r="I22" s="342"/>
      <c r="J22" s="342"/>
      <c r="K22" s="342"/>
      <c r="L22" s="343"/>
      <c r="M22" s="344"/>
      <c r="N22" s="344"/>
      <c r="O22" s="344"/>
      <c r="P22" s="16" t="s">
        <v>56</v>
      </c>
      <c r="Q22" s="295" t="s">
        <v>139</v>
      </c>
      <c r="R22" s="296"/>
      <c r="S22" s="296"/>
      <c r="T22" s="296"/>
      <c r="U22" s="297"/>
      <c r="V22" s="344"/>
      <c r="W22" s="344"/>
      <c r="X22" s="344"/>
      <c r="Y22" s="63" t="s">
        <v>42</v>
      </c>
      <c r="Z22" s="103" t="s">
        <v>101</v>
      </c>
      <c r="AA22" s="104"/>
      <c r="AB22" s="104"/>
      <c r="AC22" s="104"/>
      <c r="AD22" s="105"/>
      <c r="AE22" s="392"/>
      <c r="AF22" s="393"/>
      <c r="AG22" s="393"/>
      <c r="AH22" s="114" t="s">
        <v>102</v>
      </c>
      <c r="AI22" s="114"/>
      <c r="AJ22" s="112"/>
      <c r="AK22" s="44"/>
      <c r="AL22" s="44"/>
      <c r="AM22" s="47"/>
      <c r="AO22" s="4">
        <f>IF(M22=0,,"有")</f>
        <v>0</v>
      </c>
      <c r="CA22" t="s">
        <v>12</v>
      </c>
      <c r="CB22" s="6">
        <v>148</v>
      </c>
      <c r="CC22" t="s">
        <v>58</v>
      </c>
      <c r="CD22"/>
      <c r="CE22" s="6">
        <v>200</v>
      </c>
      <c r="CF22" t="s">
        <v>58</v>
      </c>
    </row>
    <row r="23" spans="1:84" s="4" customFormat="1" ht="6" customHeight="1" thickBot="1">
      <c r="A23" s="53"/>
      <c r="B23" s="53"/>
      <c r="C23" s="53"/>
      <c r="D23" s="53"/>
      <c r="E23" s="53"/>
      <c r="F23" s="53"/>
      <c r="G23" s="53"/>
      <c r="H23" s="53"/>
      <c r="I23" s="50"/>
      <c r="J23" s="54"/>
      <c r="K23" s="49"/>
      <c r="L23" s="51"/>
      <c r="M23" s="51"/>
      <c r="N23" s="51"/>
      <c r="O23" s="51"/>
      <c r="P23" s="51"/>
      <c r="Q23" s="51"/>
      <c r="R23" s="51"/>
      <c r="S23" s="51"/>
      <c r="T23" s="51"/>
      <c r="U23" s="51"/>
      <c r="V23" s="51"/>
      <c r="W23" s="51"/>
      <c r="X23" s="87"/>
      <c r="Y23" s="38"/>
      <c r="Z23" s="38"/>
      <c r="AA23" s="38"/>
      <c r="AB23" s="38"/>
      <c r="AC23" s="38"/>
      <c r="AD23" s="41"/>
      <c r="AE23" s="51"/>
      <c r="AF23" s="51"/>
      <c r="AG23" s="51"/>
      <c r="AH23" s="51"/>
      <c r="AI23" s="51"/>
      <c r="AJ23" s="51"/>
      <c r="AK23" s="51"/>
      <c r="AL23" s="51"/>
      <c r="AM23" s="51"/>
      <c r="CA23" s="12" t="s">
        <v>47</v>
      </c>
      <c r="CB23" s="6">
        <v>33</v>
      </c>
      <c r="CC23" t="s">
        <v>58</v>
      </c>
      <c r="CD23"/>
      <c r="CE23" s="6">
        <v>200</v>
      </c>
      <c r="CF23" t="s">
        <v>58</v>
      </c>
    </row>
    <row r="24" spans="1:84" ht="19.5" customHeight="1" thickBot="1">
      <c r="A24" s="56" t="s">
        <v>64</v>
      </c>
      <c r="B24" s="53"/>
      <c r="C24" s="48"/>
      <c r="D24" s="53"/>
      <c r="E24" s="57"/>
      <c r="F24" s="53"/>
      <c r="G24" s="53"/>
      <c r="H24" s="53"/>
      <c r="I24" s="53"/>
      <c r="J24" s="58"/>
      <c r="K24" s="58"/>
      <c r="L24" s="58"/>
      <c r="M24" s="58"/>
      <c r="N24" s="58"/>
      <c r="O24" s="59"/>
      <c r="P24" s="60"/>
      <c r="Q24" s="61"/>
      <c r="R24" s="61"/>
      <c r="S24" s="58"/>
      <c r="T24" s="54"/>
      <c r="U24" s="58"/>
      <c r="V24" s="58"/>
      <c r="W24" s="48"/>
      <c r="X24" s="264" t="s">
        <v>90</v>
      </c>
      <c r="Y24" s="265"/>
      <c r="Z24" s="265"/>
      <c r="AA24" s="265"/>
      <c r="AB24" s="265"/>
      <c r="AC24" s="266"/>
      <c r="AD24" s="261" t="s">
        <v>155</v>
      </c>
      <c r="AE24" s="262"/>
      <c r="AF24" s="262"/>
      <c r="AG24" s="262"/>
      <c r="AH24" s="263"/>
      <c r="AI24" s="354">
        <f>MIN(X25,ROUNDDOWN(H37/1000,0))</f>
        <v>0</v>
      </c>
      <c r="AJ24" s="355"/>
      <c r="AK24" s="355"/>
      <c r="AL24" s="320" t="s">
        <v>39</v>
      </c>
      <c r="AM24" s="321"/>
      <c r="CA24" t="s">
        <v>13</v>
      </c>
      <c r="CB24" s="6">
        <v>475</v>
      </c>
      <c r="CC24" t="s">
        <v>58</v>
      </c>
      <c r="CD24"/>
      <c r="CE24" s="6">
        <v>200</v>
      </c>
      <c r="CF24" t="s">
        <v>58</v>
      </c>
    </row>
    <row r="25" spans="1:84" ht="13.8" thickBot="1">
      <c r="A25" s="56"/>
      <c r="B25" s="53"/>
      <c r="C25" s="48"/>
      <c r="D25" s="53"/>
      <c r="E25" s="57"/>
      <c r="F25" s="53"/>
      <c r="G25" s="53"/>
      <c r="H25" s="53"/>
      <c r="I25" s="53"/>
      <c r="J25" s="58"/>
      <c r="K25" s="58"/>
      <c r="L25" s="58"/>
      <c r="M25" s="58"/>
      <c r="N25" s="58"/>
      <c r="O25" s="59"/>
      <c r="P25" s="60"/>
      <c r="Q25" s="61"/>
      <c r="R25" s="61"/>
      <c r="S25" s="58"/>
      <c r="T25" s="54"/>
      <c r="U25" s="58"/>
      <c r="V25" s="58"/>
      <c r="W25" s="62"/>
      <c r="X25" s="271" t="str">
        <f>IFERROR(VLOOKUP(H10,個票1!CA5:CB39,2,FALSE),"")</f>
        <v/>
      </c>
      <c r="Y25" s="272"/>
      <c r="Z25" s="272"/>
      <c r="AA25" s="272"/>
      <c r="AB25" s="267" t="s">
        <v>39</v>
      </c>
      <c r="AC25" s="268"/>
      <c r="AD25" s="162"/>
      <c r="AE25" s="163"/>
      <c r="AF25" s="163"/>
      <c r="AG25" s="163"/>
      <c r="AH25" s="164"/>
      <c r="AI25" s="394"/>
      <c r="AJ25" s="394"/>
      <c r="AK25" s="394"/>
      <c r="AL25" s="387"/>
      <c r="AM25" s="388"/>
      <c r="AV25" s="4"/>
      <c r="AX25" s="134" t="str">
        <f>IF(X25&gt;=AI26,"○","！（補助上限額を超過しています）")</f>
        <v>○</v>
      </c>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6"/>
      <c r="CA25" t="s">
        <v>14</v>
      </c>
      <c r="CB25" s="6">
        <v>638</v>
      </c>
      <c r="CC25" t="s">
        <v>58</v>
      </c>
      <c r="CD25"/>
      <c r="CE25" s="6">
        <v>200</v>
      </c>
      <c r="CF25" t="s">
        <v>58</v>
      </c>
    </row>
    <row r="26" spans="1:84" ht="15" customHeight="1">
      <c r="A26" s="48" t="s">
        <v>79</v>
      </c>
      <c r="B26" s="53"/>
      <c r="C26" s="48"/>
      <c r="D26" s="53"/>
      <c r="E26" s="57"/>
      <c r="F26" s="53"/>
      <c r="G26" s="53"/>
      <c r="H26" s="53"/>
      <c r="I26" s="53"/>
      <c r="J26" s="58"/>
      <c r="K26" s="58"/>
      <c r="L26" s="58"/>
      <c r="M26" s="58"/>
      <c r="N26" s="58"/>
      <c r="O26" s="59"/>
      <c r="P26" s="60"/>
      <c r="Q26" s="61"/>
      <c r="R26" s="61"/>
      <c r="S26" s="58"/>
      <c r="T26" s="54"/>
      <c r="U26" s="58"/>
      <c r="V26" s="58"/>
      <c r="W26" s="62"/>
      <c r="X26" s="273"/>
      <c r="Y26" s="274"/>
      <c r="Z26" s="274"/>
      <c r="AA26" s="274"/>
      <c r="AB26" s="269"/>
      <c r="AC26" s="270"/>
      <c r="AD26" s="165"/>
      <c r="AE26" s="166"/>
      <c r="AF26" s="166"/>
      <c r="AG26" s="166"/>
      <c r="AH26" s="167"/>
      <c r="AI26" s="389">
        <f>SUM(AI24:AK25)</f>
        <v>0</v>
      </c>
      <c r="AJ26" s="389"/>
      <c r="AK26" s="389"/>
      <c r="AL26" s="390"/>
      <c r="AM26" s="391"/>
      <c r="CA26" t="s">
        <v>15</v>
      </c>
      <c r="CB26" s="6">
        <f>CD26*個票1!$AC$10</f>
        <v>0</v>
      </c>
      <c r="CC26" t="s">
        <v>59</v>
      </c>
      <c r="CD26" s="6">
        <v>38</v>
      </c>
      <c r="CE26" s="6" t="s">
        <v>61</v>
      </c>
      <c r="CF26" s="6"/>
    </row>
    <row r="27" spans="1:84" ht="15" customHeight="1">
      <c r="A27" s="281" t="s">
        <v>80</v>
      </c>
      <c r="B27" s="282"/>
      <c r="C27" s="282"/>
      <c r="D27" s="282"/>
      <c r="E27" s="282"/>
      <c r="F27" s="282"/>
      <c r="G27" s="283"/>
      <c r="H27" s="282" t="s">
        <v>158</v>
      </c>
      <c r="I27" s="282"/>
      <c r="J27" s="282"/>
      <c r="K27" s="282"/>
      <c r="L27" s="282"/>
      <c r="M27" s="281" t="s">
        <v>23</v>
      </c>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CA27" t="s">
        <v>16</v>
      </c>
      <c r="CB27" s="6">
        <f>CD27*個票1!$AC$10</f>
        <v>0</v>
      </c>
      <c r="CC27" t="s">
        <v>59</v>
      </c>
      <c r="CD27" s="6">
        <v>40</v>
      </c>
      <c r="CE27" s="6" t="s">
        <v>61</v>
      </c>
      <c r="CF27" s="6"/>
    </row>
    <row r="28" spans="1:84" ht="15" customHeight="1">
      <c r="A28" s="106" t="s">
        <v>81</v>
      </c>
      <c r="B28" s="107"/>
      <c r="C28" s="107"/>
      <c r="D28" s="107"/>
      <c r="E28" s="108"/>
      <c r="F28" s="108"/>
      <c r="G28" s="109"/>
      <c r="H28" s="294"/>
      <c r="I28" s="294"/>
      <c r="J28" s="294"/>
      <c r="K28" s="294"/>
      <c r="L28" s="294"/>
      <c r="M28" s="284"/>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6"/>
      <c r="CA28" t="s">
        <v>17</v>
      </c>
      <c r="CB28" s="6">
        <f>CD28*個票1!$AC$10</f>
        <v>0</v>
      </c>
      <c r="CC28" t="s">
        <v>59</v>
      </c>
      <c r="CD28" s="6">
        <v>38</v>
      </c>
      <c r="CE28" s="6" t="s">
        <v>61</v>
      </c>
      <c r="CF28" s="6"/>
    </row>
    <row r="29" spans="1:84" ht="15" customHeight="1">
      <c r="A29" s="64" t="s">
        <v>82</v>
      </c>
      <c r="B29" s="65"/>
      <c r="C29" s="65"/>
      <c r="D29" s="65"/>
      <c r="E29" s="66"/>
      <c r="F29" s="66"/>
      <c r="G29" s="67"/>
      <c r="H29" s="293"/>
      <c r="I29" s="293"/>
      <c r="J29" s="293"/>
      <c r="K29" s="293"/>
      <c r="L29" s="293"/>
      <c r="M29" s="287"/>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9"/>
      <c r="CA29" t="s">
        <v>18</v>
      </c>
      <c r="CB29" s="6">
        <f>CD29*個票1!$AC$10</f>
        <v>0</v>
      </c>
      <c r="CC29" t="s">
        <v>59</v>
      </c>
      <c r="CD29" s="6">
        <v>48</v>
      </c>
      <c r="CE29" s="6" t="s">
        <v>61</v>
      </c>
      <c r="CF29" s="6"/>
    </row>
    <row r="30" spans="1:84" ht="15" customHeight="1">
      <c r="A30" s="64" t="s">
        <v>83</v>
      </c>
      <c r="B30" s="65"/>
      <c r="C30" s="65"/>
      <c r="D30" s="65"/>
      <c r="E30" s="66"/>
      <c r="F30" s="66"/>
      <c r="G30" s="67"/>
      <c r="H30" s="293"/>
      <c r="I30" s="293"/>
      <c r="J30" s="293"/>
      <c r="K30" s="293"/>
      <c r="L30" s="293"/>
      <c r="M30" s="287"/>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9"/>
      <c r="CA30" t="s">
        <v>19</v>
      </c>
      <c r="CB30" s="6">
        <f>CD30*個票1!$AC$10</f>
        <v>0</v>
      </c>
      <c r="CC30" t="s">
        <v>59</v>
      </c>
      <c r="CD30" s="6">
        <v>43</v>
      </c>
      <c r="CE30" s="6" t="s">
        <v>61</v>
      </c>
      <c r="CF30" s="6"/>
    </row>
    <row r="31" spans="1:84" ht="15" customHeight="1">
      <c r="A31" s="64" t="s">
        <v>84</v>
      </c>
      <c r="B31" s="65"/>
      <c r="C31" s="65"/>
      <c r="D31" s="65"/>
      <c r="E31" s="66"/>
      <c r="F31" s="66"/>
      <c r="G31" s="67"/>
      <c r="H31" s="293"/>
      <c r="I31" s="293"/>
      <c r="J31" s="293"/>
      <c r="K31" s="293"/>
      <c r="L31" s="293"/>
      <c r="M31" s="287"/>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9"/>
      <c r="CA31" t="s">
        <v>20</v>
      </c>
      <c r="CB31" s="6">
        <f>CD31*個票1!$AC$10</f>
        <v>0</v>
      </c>
      <c r="CC31" t="s">
        <v>59</v>
      </c>
      <c r="CD31" s="6">
        <v>36</v>
      </c>
      <c r="CE31" s="6" t="s">
        <v>61</v>
      </c>
      <c r="CF31" s="6"/>
    </row>
    <row r="32" spans="1:84" ht="15" customHeight="1">
      <c r="A32" s="64" t="s">
        <v>85</v>
      </c>
      <c r="B32" s="65"/>
      <c r="C32" s="65"/>
      <c r="D32" s="65"/>
      <c r="E32" s="66"/>
      <c r="F32" s="66"/>
      <c r="G32" s="67"/>
      <c r="H32" s="293"/>
      <c r="I32" s="293"/>
      <c r="J32" s="293"/>
      <c r="K32" s="293"/>
      <c r="L32" s="293"/>
      <c r="M32" s="287"/>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9"/>
      <c r="CA32" t="s">
        <v>31</v>
      </c>
      <c r="CB32" s="6">
        <f>CD32*個票1!$AC$10</f>
        <v>0</v>
      </c>
      <c r="CC32" t="s">
        <v>59</v>
      </c>
      <c r="CD32" s="6">
        <v>37</v>
      </c>
      <c r="CE32" s="6" t="s">
        <v>61</v>
      </c>
      <c r="CF32" s="6"/>
    </row>
    <row r="33" spans="1:84" ht="15" customHeight="1">
      <c r="A33" s="64" t="s">
        <v>86</v>
      </c>
      <c r="B33" s="65"/>
      <c r="C33" s="65"/>
      <c r="D33" s="65"/>
      <c r="E33" s="66"/>
      <c r="F33" s="66"/>
      <c r="G33" s="67"/>
      <c r="H33" s="293"/>
      <c r="I33" s="293"/>
      <c r="J33" s="293"/>
      <c r="K33" s="293"/>
      <c r="L33" s="293"/>
      <c r="M33" s="287"/>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9"/>
      <c r="AV33" s="4"/>
      <c r="CA33" t="s">
        <v>32</v>
      </c>
      <c r="CB33" s="6">
        <f>CD33*個票1!$AC$10</f>
        <v>0</v>
      </c>
      <c r="CC33" t="s">
        <v>59</v>
      </c>
      <c r="CD33" s="6">
        <v>35</v>
      </c>
      <c r="CE33" s="6" t="s">
        <v>61</v>
      </c>
      <c r="CF33" s="6"/>
    </row>
    <row r="34" spans="1:84" ht="15" customHeight="1">
      <c r="A34" s="64" t="s">
        <v>87</v>
      </c>
      <c r="B34" s="65"/>
      <c r="C34" s="65"/>
      <c r="D34" s="65"/>
      <c r="E34" s="66"/>
      <c r="F34" s="66"/>
      <c r="G34" s="67"/>
      <c r="H34" s="293"/>
      <c r="I34" s="293"/>
      <c r="J34" s="293"/>
      <c r="K34" s="293"/>
      <c r="L34" s="293"/>
      <c r="M34" s="287"/>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9"/>
      <c r="CA34" t="s">
        <v>33</v>
      </c>
      <c r="CB34" s="6">
        <f>CD34*個票1!$AC$10</f>
        <v>0</v>
      </c>
      <c r="CC34" t="s">
        <v>59</v>
      </c>
      <c r="CD34" s="6">
        <v>37</v>
      </c>
      <c r="CE34" s="6" t="s">
        <v>61</v>
      </c>
      <c r="CF34" s="6"/>
    </row>
    <row r="35" spans="1:84" ht="15" customHeight="1">
      <c r="A35" s="64" t="s">
        <v>88</v>
      </c>
      <c r="B35" s="68"/>
      <c r="C35" s="68"/>
      <c r="D35" s="68"/>
      <c r="E35" s="68"/>
      <c r="F35" s="68"/>
      <c r="G35" s="69"/>
      <c r="H35" s="293"/>
      <c r="I35" s="293"/>
      <c r="J35" s="293"/>
      <c r="K35" s="293"/>
      <c r="L35" s="293"/>
      <c r="M35" s="287"/>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9"/>
      <c r="CA35" t="s">
        <v>34</v>
      </c>
      <c r="CB35" s="6">
        <f>CD35*個票1!$AC$10</f>
        <v>0</v>
      </c>
      <c r="CC35" t="s">
        <v>59</v>
      </c>
      <c r="CD35" s="6">
        <v>35</v>
      </c>
      <c r="CE35" s="6" t="s">
        <v>61</v>
      </c>
      <c r="CF35" s="6"/>
    </row>
    <row r="36" spans="1:84" ht="15" customHeight="1">
      <c r="A36" s="70" t="s">
        <v>89</v>
      </c>
      <c r="B36" s="71"/>
      <c r="C36" s="71"/>
      <c r="D36" s="71"/>
      <c r="E36" s="72"/>
      <c r="F36" s="72"/>
      <c r="G36" s="73"/>
      <c r="H36" s="280"/>
      <c r="I36" s="280"/>
      <c r="J36" s="280"/>
      <c r="K36" s="280"/>
      <c r="L36" s="280"/>
      <c r="M36" s="290"/>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2"/>
      <c r="CA36" t="s">
        <v>35</v>
      </c>
      <c r="CB36" s="6">
        <f>CD36*個票1!$AC$10</f>
        <v>0</v>
      </c>
      <c r="CC36" t="s">
        <v>59</v>
      </c>
      <c r="CD36" s="6">
        <v>37</v>
      </c>
      <c r="CE36" s="6" t="s">
        <v>61</v>
      </c>
      <c r="CF36" s="6"/>
    </row>
    <row r="37" spans="1:84" ht="15" customHeight="1">
      <c r="A37" s="74" t="s">
        <v>46</v>
      </c>
      <c r="B37" s="75"/>
      <c r="C37" s="75"/>
      <c r="D37" s="75"/>
      <c r="E37" s="75"/>
      <c r="F37" s="75"/>
      <c r="G37" s="76"/>
      <c r="H37" s="275">
        <f>SUM(H28:L36)</f>
        <v>0</v>
      </c>
      <c r="I37" s="275"/>
      <c r="J37" s="275"/>
      <c r="K37" s="275"/>
      <c r="L37" s="276"/>
      <c r="M37" s="277"/>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9"/>
      <c r="CA37" t="s">
        <v>36</v>
      </c>
      <c r="CB37" s="6">
        <f>CD37*個票1!$AC$10</f>
        <v>0</v>
      </c>
      <c r="CC37" t="s">
        <v>59</v>
      </c>
      <c r="CD37" s="6">
        <v>35</v>
      </c>
      <c r="CE37" s="6" t="s">
        <v>61</v>
      </c>
      <c r="CF37" s="6"/>
    </row>
    <row r="38" spans="1:84" ht="6" customHeight="1" thickBot="1">
      <c r="A38" s="77"/>
      <c r="B38" s="77"/>
      <c r="C38" s="77"/>
      <c r="D38" s="77"/>
      <c r="E38" s="78"/>
      <c r="F38" s="78"/>
      <c r="G38" s="78"/>
      <c r="H38" s="78"/>
      <c r="I38" s="78"/>
      <c r="J38" s="79"/>
      <c r="K38" s="79"/>
      <c r="L38" s="79"/>
      <c r="M38" s="79"/>
      <c r="N38" s="79"/>
      <c r="O38" s="80"/>
      <c r="P38" s="80"/>
      <c r="Q38" s="80"/>
      <c r="R38" s="80"/>
      <c r="S38" s="80"/>
      <c r="T38" s="80"/>
      <c r="U38" s="80"/>
      <c r="V38" s="80"/>
      <c r="W38" s="80"/>
      <c r="X38" s="80"/>
      <c r="Y38" s="80"/>
      <c r="Z38" s="80"/>
      <c r="AA38" s="80"/>
      <c r="AB38" s="80"/>
      <c r="AC38" s="80"/>
      <c r="AD38" s="80"/>
      <c r="AE38" s="80"/>
      <c r="AF38" s="80"/>
      <c r="AG38" s="80"/>
      <c r="AH38" s="88"/>
      <c r="AI38" s="80"/>
      <c r="AJ38" s="80"/>
      <c r="AK38" s="80"/>
      <c r="AL38" s="80"/>
      <c r="AM38" s="80"/>
      <c r="CA38" t="s">
        <v>37</v>
      </c>
      <c r="CB38" s="6">
        <f>CD38*個票1!$AC$10</f>
        <v>0</v>
      </c>
      <c r="CC38" t="s">
        <v>59</v>
      </c>
      <c r="CD38" s="6">
        <v>37</v>
      </c>
      <c r="CE38" s="6" t="s">
        <v>61</v>
      </c>
      <c r="CF38" s="6"/>
    </row>
    <row r="39" spans="1:84" s="4" customFormat="1" ht="19.5" customHeight="1" thickBot="1">
      <c r="A39" s="55" t="s">
        <v>66</v>
      </c>
      <c r="B39" s="53"/>
      <c r="C39" s="53"/>
      <c r="D39" s="53"/>
      <c r="E39" s="53"/>
      <c r="F39" s="53"/>
      <c r="G39" s="53"/>
      <c r="H39" s="53"/>
      <c r="I39" s="50"/>
      <c r="J39" s="54"/>
      <c r="K39" s="49"/>
      <c r="L39" s="51"/>
      <c r="M39" s="51"/>
      <c r="N39" s="51"/>
      <c r="O39" s="51"/>
      <c r="P39" s="51"/>
      <c r="Q39" s="51"/>
      <c r="R39" s="51"/>
      <c r="S39" s="51"/>
      <c r="T39" s="51"/>
      <c r="U39" s="51"/>
      <c r="V39" s="51"/>
      <c r="W39" s="51"/>
      <c r="X39" s="51"/>
      <c r="Y39" s="51"/>
      <c r="Z39" s="51"/>
      <c r="AA39" s="51"/>
      <c r="AB39" s="51"/>
      <c r="AC39" s="51"/>
      <c r="AD39" s="51"/>
      <c r="AE39" s="261" t="s">
        <v>157</v>
      </c>
      <c r="AF39" s="262"/>
      <c r="AG39" s="262"/>
      <c r="AH39" s="263"/>
      <c r="AI39" s="329">
        <f>ROUNDDOWN(IFERROR(IF(H10="居宅介護支援事業所",(X42*AI42+X43*AI43+X44*AI44+X45*AI45)/1000,(X40*AI40+X41*AI41)/1000),""),0)</f>
        <v>0</v>
      </c>
      <c r="AJ39" s="330"/>
      <c r="AK39" s="330"/>
      <c r="AL39" s="320" t="s">
        <v>39</v>
      </c>
      <c r="AM39" s="321"/>
      <c r="CA39" t="s">
        <v>38</v>
      </c>
      <c r="CB39" s="6">
        <f>CD39*個票1!$AC$10</f>
        <v>0</v>
      </c>
      <c r="CC39" t="s">
        <v>59</v>
      </c>
      <c r="CD39" s="6">
        <v>35</v>
      </c>
      <c r="CE39" s="6" t="s">
        <v>61</v>
      </c>
      <c r="CF39" s="6"/>
    </row>
    <row r="40" spans="1:84" s="4" customFormat="1" ht="15.75" customHeight="1">
      <c r="A40" s="304" t="s">
        <v>119</v>
      </c>
      <c r="B40" s="305"/>
      <c r="C40" s="305"/>
      <c r="D40" s="305"/>
      <c r="E40" s="305"/>
      <c r="F40" s="305"/>
      <c r="G40" s="305"/>
      <c r="H40" s="305"/>
      <c r="I40" s="305"/>
      <c r="J40" s="306"/>
      <c r="K40" s="118" t="s">
        <v>114</v>
      </c>
      <c r="L40" s="120"/>
      <c r="M40" s="24"/>
      <c r="N40" s="119"/>
      <c r="O40" s="119"/>
      <c r="P40" s="119"/>
      <c r="Q40" s="28"/>
      <c r="R40" s="119"/>
      <c r="S40" s="119"/>
      <c r="T40" s="119"/>
      <c r="U40" s="119"/>
      <c r="V40" s="119"/>
      <c r="W40" s="27"/>
      <c r="X40" s="303">
        <f>IF($H$10="介護予防・生活支援サービス事業の事業者","",1500)</f>
        <v>1500</v>
      </c>
      <c r="Y40" s="303"/>
      <c r="Z40" s="303"/>
      <c r="AA40" s="300" t="s">
        <v>52</v>
      </c>
      <c r="AB40" s="301"/>
      <c r="AC40" s="295" t="s">
        <v>53</v>
      </c>
      <c r="AD40" s="296"/>
      <c r="AE40" s="296"/>
      <c r="AF40" s="296"/>
      <c r="AG40" s="296"/>
      <c r="AH40" s="297"/>
      <c r="AI40" s="298"/>
      <c r="AJ40" s="299"/>
      <c r="AK40" s="299"/>
      <c r="AL40" s="395" t="s">
        <v>51</v>
      </c>
      <c r="AM40" s="396"/>
      <c r="CA40" t="s">
        <v>103</v>
      </c>
      <c r="CB40"/>
      <c r="CC40"/>
      <c r="CD40"/>
      <c r="CE40"/>
      <c r="CF40"/>
    </row>
    <row r="41" spans="1:84" s="4" customFormat="1" ht="15.75" customHeight="1">
      <c r="A41" s="307"/>
      <c r="B41" s="308"/>
      <c r="C41" s="308"/>
      <c r="D41" s="308"/>
      <c r="E41" s="308"/>
      <c r="F41" s="308"/>
      <c r="G41" s="308"/>
      <c r="H41" s="308"/>
      <c r="I41" s="308"/>
      <c r="J41" s="309"/>
      <c r="K41" s="118" t="s">
        <v>115</v>
      </c>
      <c r="L41" s="120"/>
      <c r="M41" s="24"/>
      <c r="N41" s="119"/>
      <c r="O41" s="119"/>
      <c r="P41" s="119"/>
      <c r="Q41" s="28"/>
      <c r="R41" s="119"/>
      <c r="S41" s="119"/>
      <c r="T41" s="119"/>
      <c r="U41" s="119"/>
      <c r="V41" s="119"/>
      <c r="W41" s="27"/>
      <c r="X41" s="303">
        <f>IF($H$10="介護予防・生活支援サービス事業の事業者","",3000)</f>
        <v>3000</v>
      </c>
      <c r="Y41" s="303"/>
      <c r="Z41" s="303"/>
      <c r="AA41" s="300" t="s">
        <v>52</v>
      </c>
      <c r="AB41" s="301"/>
      <c r="AC41" s="295" t="s">
        <v>53</v>
      </c>
      <c r="AD41" s="296"/>
      <c r="AE41" s="296"/>
      <c r="AF41" s="296"/>
      <c r="AG41" s="296"/>
      <c r="AH41" s="297"/>
      <c r="AI41" s="298"/>
      <c r="AJ41" s="299"/>
      <c r="AK41" s="299"/>
      <c r="AL41" s="326" t="s">
        <v>42</v>
      </c>
      <c r="AM41" s="327"/>
    </row>
    <row r="42" spans="1:84" s="4" customFormat="1" ht="15.75" customHeight="1">
      <c r="A42" s="131"/>
      <c r="B42" s="397" t="s">
        <v>116</v>
      </c>
      <c r="C42" s="398"/>
      <c r="D42" s="398"/>
      <c r="E42" s="398"/>
      <c r="F42" s="398"/>
      <c r="G42" s="398"/>
      <c r="H42" s="398"/>
      <c r="I42" s="398"/>
      <c r="J42" s="399"/>
      <c r="K42" s="121" t="s">
        <v>114</v>
      </c>
      <c r="L42" s="121"/>
      <c r="M42" s="129"/>
      <c r="N42" s="129"/>
      <c r="O42" s="130"/>
      <c r="P42" s="130"/>
      <c r="Q42" s="121"/>
      <c r="R42" s="121"/>
      <c r="S42" s="121"/>
      <c r="T42" s="121"/>
      <c r="U42" s="121"/>
      <c r="V42" s="121"/>
      <c r="W42" s="128"/>
      <c r="X42" s="303">
        <f>IF($H$10="介護予防・生活支援サービス事業の事業者","",1500)</f>
        <v>1500</v>
      </c>
      <c r="Y42" s="303"/>
      <c r="Z42" s="303"/>
      <c r="AA42" s="300" t="s">
        <v>52</v>
      </c>
      <c r="AB42" s="301"/>
      <c r="AC42" s="295" t="s">
        <v>53</v>
      </c>
      <c r="AD42" s="296"/>
      <c r="AE42" s="296"/>
      <c r="AF42" s="296"/>
      <c r="AG42" s="296"/>
      <c r="AH42" s="297"/>
      <c r="AI42" s="298"/>
      <c r="AJ42" s="299"/>
      <c r="AK42" s="299"/>
      <c r="AL42" s="324" t="s">
        <v>42</v>
      </c>
      <c r="AM42" s="325"/>
    </row>
    <row r="43" spans="1:84" s="4" customFormat="1" ht="15.75" customHeight="1">
      <c r="A43" s="126"/>
      <c r="B43" s="400"/>
      <c r="C43" s="401"/>
      <c r="D43" s="401"/>
      <c r="E43" s="401"/>
      <c r="F43" s="401"/>
      <c r="G43" s="401"/>
      <c r="H43" s="401"/>
      <c r="I43" s="401"/>
      <c r="J43" s="402"/>
      <c r="K43" s="26" t="s">
        <v>117</v>
      </c>
      <c r="L43" s="26"/>
      <c r="M43" s="26"/>
      <c r="N43" s="26"/>
      <c r="O43" s="18"/>
      <c r="P43" s="18"/>
      <c r="Q43" s="17"/>
      <c r="R43" s="17"/>
      <c r="S43" s="17"/>
      <c r="T43" s="17"/>
      <c r="U43" s="17"/>
      <c r="V43" s="17"/>
      <c r="W43" s="19"/>
      <c r="X43" s="303">
        <f>IF($H$10="介護予防・生活支援サービス事業の事業者","",4500)</f>
        <v>4500</v>
      </c>
      <c r="Y43" s="303"/>
      <c r="Z43" s="303"/>
      <c r="AA43" s="300" t="s">
        <v>52</v>
      </c>
      <c r="AB43" s="301"/>
      <c r="AC43" s="295" t="s">
        <v>53</v>
      </c>
      <c r="AD43" s="296"/>
      <c r="AE43" s="296"/>
      <c r="AF43" s="296"/>
      <c r="AG43" s="296"/>
      <c r="AH43" s="297"/>
      <c r="AI43" s="298"/>
      <c r="AJ43" s="299"/>
      <c r="AK43" s="299"/>
      <c r="AL43" s="324" t="s">
        <v>42</v>
      </c>
      <c r="AM43" s="325"/>
    </row>
    <row r="44" spans="1:84" s="4" customFormat="1" ht="15.75" customHeight="1">
      <c r="A44" s="126"/>
      <c r="B44" s="400"/>
      <c r="C44" s="401"/>
      <c r="D44" s="401"/>
      <c r="E44" s="401"/>
      <c r="F44" s="401"/>
      <c r="G44" s="401"/>
      <c r="H44" s="401"/>
      <c r="I44" s="401"/>
      <c r="J44" s="402"/>
      <c r="K44" s="25" t="s">
        <v>115</v>
      </c>
      <c r="L44" s="25"/>
      <c r="M44" s="25"/>
      <c r="N44" s="25"/>
      <c r="O44" s="28"/>
      <c r="P44" s="28"/>
      <c r="Q44" s="119"/>
      <c r="R44" s="119"/>
      <c r="S44" s="119"/>
      <c r="T44" s="119"/>
      <c r="U44" s="119"/>
      <c r="V44" s="119"/>
      <c r="W44" s="27"/>
      <c r="X44" s="303">
        <f>IF($H$10="介護予防・生活支援サービス事業の事業者","",3000)</f>
        <v>3000</v>
      </c>
      <c r="Y44" s="303"/>
      <c r="Z44" s="303"/>
      <c r="AA44" s="300" t="s">
        <v>52</v>
      </c>
      <c r="AB44" s="301"/>
      <c r="AC44" s="295" t="s">
        <v>53</v>
      </c>
      <c r="AD44" s="296"/>
      <c r="AE44" s="296"/>
      <c r="AF44" s="296"/>
      <c r="AG44" s="296"/>
      <c r="AH44" s="297"/>
      <c r="AI44" s="298"/>
      <c r="AJ44" s="299"/>
      <c r="AK44" s="299"/>
      <c r="AL44" s="324" t="s">
        <v>42</v>
      </c>
      <c r="AM44" s="325"/>
    </row>
    <row r="45" spans="1:84" s="4" customFormat="1" ht="15.75" customHeight="1">
      <c r="A45" s="127"/>
      <c r="B45" s="403"/>
      <c r="C45" s="404"/>
      <c r="D45" s="404"/>
      <c r="E45" s="404"/>
      <c r="F45" s="404"/>
      <c r="G45" s="404"/>
      <c r="H45" s="404"/>
      <c r="I45" s="404"/>
      <c r="J45" s="405"/>
      <c r="K45" s="25" t="s">
        <v>118</v>
      </c>
      <c r="L45" s="25"/>
      <c r="M45" s="25"/>
      <c r="N45" s="25"/>
      <c r="O45" s="28"/>
      <c r="P45" s="28"/>
      <c r="Q45" s="119"/>
      <c r="R45" s="119"/>
      <c r="S45" s="119"/>
      <c r="T45" s="119"/>
      <c r="U45" s="119"/>
      <c r="V45" s="119"/>
      <c r="W45" s="27"/>
      <c r="X45" s="303">
        <f>IF($H$10="介護予防・生活支援サービス事業の事業者","",6000)</f>
        <v>6000</v>
      </c>
      <c r="Y45" s="303"/>
      <c r="Z45" s="303"/>
      <c r="AA45" s="300" t="s">
        <v>52</v>
      </c>
      <c r="AB45" s="301"/>
      <c r="AC45" s="295" t="s">
        <v>53</v>
      </c>
      <c r="AD45" s="296"/>
      <c r="AE45" s="296"/>
      <c r="AF45" s="296"/>
      <c r="AG45" s="296"/>
      <c r="AH45" s="297"/>
      <c r="AI45" s="298"/>
      <c r="AJ45" s="299"/>
      <c r="AK45" s="299"/>
      <c r="AL45" s="324" t="s">
        <v>42</v>
      </c>
      <c r="AM45" s="325"/>
    </row>
    <row r="46" spans="1:84" s="4" customFormat="1" ht="6" customHeight="1" thickBot="1">
      <c r="A46" s="53"/>
      <c r="B46" s="53"/>
      <c r="C46" s="53"/>
      <c r="D46" s="53"/>
      <c r="E46" s="53"/>
      <c r="F46" s="53"/>
      <c r="G46" s="53"/>
      <c r="H46" s="53"/>
      <c r="I46" s="50"/>
      <c r="J46" s="54"/>
      <c r="K46" s="49"/>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row>
    <row r="47" spans="1:84" s="4" customFormat="1" ht="19.5" customHeight="1" thickBot="1">
      <c r="A47" s="55" t="s">
        <v>67</v>
      </c>
      <c r="B47" s="49"/>
      <c r="C47" s="53"/>
      <c r="D47" s="53"/>
      <c r="E47" s="53"/>
      <c r="F47" s="53"/>
      <c r="G47" s="53"/>
      <c r="H47" s="53"/>
      <c r="I47" s="50"/>
      <c r="J47" s="54"/>
      <c r="K47" s="49"/>
      <c r="L47" s="51"/>
      <c r="M47" s="51"/>
      <c r="N47" s="51"/>
      <c r="O47" s="52"/>
      <c r="P47" s="52"/>
      <c r="Q47" s="52"/>
      <c r="R47" s="52"/>
      <c r="S47" s="52"/>
      <c r="T47" s="81"/>
      <c r="U47" s="81"/>
      <c r="V47" s="81"/>
      <c r="W47" s="81"/>
      <c r="X47" s="264" t="s">
        <v>90</v>
      </c>
      <c r="Y47" s="265"/>
      <c r="Z47" s="265"/>
      <c r="AA47" s="265"/>
      <c r="AB47" s="265"/>
      <c r="AC47" s="266"/>
      <c r="AD47" s="261" t="s">
        <v>156</v>
      </c>
      <c r="AE47" s="262"/>
      <c r="AF47" s="262"/>
      <c r="AG47" s="262"/>
      <c r="AH47" s="263"/>
      <c r="AI47" s="322">
        <f>MIN(X48,ROUNDDOWN(H60/1000,0))</f>
        <v>0</v>
      </c>
      <c r="AJ47" s="323"/>
      <c r="AK47" s="323"/>
      <c r="AL47" s="320" t="s">
        <v>39</v>
      </c>
      <c r="AM47" s="321"/>
    </row>
    <row r="48" spans="1:84" s="4" customFormat="1" ht="13.8" thickBot="1">
      <c r="A48" s="52"/>
      <c r="B48" s="53"/>
      <c r="C48" s="53"/>
      <c r="D48" s="53"/>
      <c r="E48" s="53"/>
      <c r="F48" s="53"/>
      <c r="G48" s="53"/>
      <c r="H48" s="53"/>
      <c r="I48" s="53"/>
      <c r="J48" s="53"/>
      <c r="K48" s="53"/>
      <c r="L48" s="53"/>
      <c r="M48" s="53"/>
      <c r="N48" s="53"/>
      <c r="O48" s="53"/>
      <c r="P48" s="53"/>
      <c r="Q48" s="53"/>
      <c r="R48" s="53"/>
      <c r="S48" s="53"/>
      <c r="T48" s="53"/>
      <c r="U48" s="53"/>
      <c r="V48" s="53"/>
      <c r="W48" s="53"/>
      <c r="X48" s="310" t="str">
        <f>IFERROR(VLOOKUP(H10,個票1!CA5:CE39,5,FALSE),"")</f>
        <v/>
      </c>
      <c r="Y48" s="311"/>
      <c r="Z48" s="311"/>
      <c r="AA48" s="311"/>
      <c r="AB48" s="331" t="s">
        <v>39</v>
      </c>
      <c r="AC48" s="332"/>
      <c r="AD48" s="156"/>
      <c r="AE48" s="157"/>
      <c r="AF48" s="157"/>
      <c r="AG48" s="157"/>
      <c r="AH48" s="158"/>
      <c r="AI48" s="317"/>
      <c r="AJ48" s="317"/>
      <c r="AK48" s="317"/>
      <c r="AL48" s="318"/>
      <c r="AM48" s="319"/>
      <c r="AX48" s="134" t="str">
        <f>IF(X48&gt;=AI49,"○","！（補助上限額を超過しています）")</f>
        <v>○</v>
      </c>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6"/>
    </row>
    <row r="49" spans="1:46" s="4" customFormat="1" ht="13.5" customHeight="1">
      <c r="A49" s="48" t="s">
        <v>92</v>
      </c>
      <c r="B49" s="53"/>
      <c r="C49" s="53"/>
      <c r="D49" s="53"/>
      <c r="E49" s="53"/>
      <c r="F49" s="53"/>
      <c r="G49" s="53"/>
      <c r="H49" s="53"/>
      <c r="I49" s="53"/>
      <c r="J49" s="53"/>
      <c r="K49" s="53"/>
      <c r="L49" s="53"/>
      <c r="M49" s="53"/>
      <c r="N49" s="53"/>
      <c r="O49" s="53"/>
      <c r="P49" s="53"/>
      <c r="Q49" s="53"/>
      <c r="R49" s="53"/>
      <c r="S49" s="53"/>
      <c r="T49" s="53"/>
      <c r="U49" s="53"/>
      <c r="V49" s="53"/>
      <c r="W49" s="53"/>
      <c r="X49" s="312"/>
      <c r="Y49" s="313"/>
      <c r="Z49" s="313"/>
      <c r="AA49" s="313"/>
      <c r="AB49" s="333"/>
      <c r="AC49" s="334"/>
      <c r="AD49" s="159"/>
      <c r="AE49" s="160"/>
      <c r="AF49" s="160"/>
      <c r="AG49" s="160"/>
      <c r="AH49" s="161"/>
      <c r="AI49" s="302">
        <f>SUM(AI47:AK48)</f>
        <v>0</v>
      </c>
      <c r="AJ49" s="302"/>
      <c r="AK49" s="302"/>
      <c r="AL49" s="315"/>
      <c r="AM49" s="316"/>
      <c r="AT49" s="5"/>
    </row>
    <row r="50" spans="1:46" ht="15" customHeight="1">
      <c r="A50" s="281" t="s">
        <v>80</v>
      </c>
      <c r="B50" s="282"/>
      <c r="C50" s="282"/>
      <c r="D50" s="282"/>
      <c r="E50" s="282"/>
      <c r="F50" s="282"/>
      <c r="G50" s="283"/>
      <c r="H50" s="282" t="s">
        <v>158</v>
      </c>
      <c r="I50" s="282"/>
      <c r="J50" s="282"/>
      <c r="K50" s="282"/>
      <c r="L50" s="282"/>
      <c r="M50" s="281" t="s">
        <v>23</v>
      </c>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3"/>
    </row>
    <row r="51" spans="1:46" ht="15" customHeight="1">
      <c r="A51" s="106" t="s">
        <v>81</v>
      </c>
      <c r="B51" s="107"/>
      <c r="C51" s="107"/>
      <c r="D51" s="107"/>
      <c r="E51" s="108"/>
      <c r="F51" s="108"/>
      <c r="G51" s="109"/>
      <c r="H51" s="294"/>
      <c r="I51" s="294"/>
      <c r="J51" s="294"/>
      <c r="K51" s="294"/>
      <c r="L51" s="294"/>
      <c r="M51" s="284"/>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6"/>
    </row>
    <row r="52" spans="1:46" ht="15" customHeight="1">
      <c r="A52" s="64" t="s">
        <v>82</v>
      </c>
      <c r="B52" s="65"/>
      <c r="C52" s="65"/>
      <c r="D52" s="65"/>
      <c r="E52" s="66"/>
      <c r="F52" s="66"/>
      <c r="G52" s="67"/>
      <c r="H52" s="293"/>
      <c r="I52" s="293"/>
      <c r="J52" s="293"/>
      <c r="K52" s="293"/>
      <c r="L52" s="293"/>
      <c r="M52" s="287"/>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9"/>
    </row>
    <row r="53" spans="1:46" ht="15" customHeight="1">
      <c r="A53" s="64" t="s">
        <v>83</v>
      </c>
      <c r="B53" s="65"/>
      <c r="C53" s="65"/>
      <c r="D53" s="65"/>
      <c r="E53" s="66"/>
      <c r="F53" s="66"/>
      <c r="G53" s="67"/>
      <c r="H53" s="293"/>
      <c r="I53" s="293"/>
      <c r="J53" s="293"/>
      <c r="K53" s="293"/>
      <c r="L53" s="293"/>
      <c r="M53" s="287"/>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9"/>
    </row>
    <row r="54" spans="1:46" ht="15" customHeight="1">
      <c r="A54" s="64" t="s">
        <v>84</v>
      </c>
      <c r="B54" s="65"/>
      <c r="C54" s="65"/>
      <c r="D54" s="65"/>
      <c r="E54" s="66"/>
      <c r="F54" s="66"/>
      <c r="G54" s="67"/>
      <c r="H54" s="293"/>
      <c r="I54" s="293"/>
      <c r="J54" s="293"/>
      <c r="K54" s="293"/>
      <c r="L54" s="293"/>
      <c r="M54" s="287"/>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9"/>
    </row>
    <row r="55" spans="1:46" ht="15" customHeight="1">
      <c r="A55" s="64" t="s">
        <v>85</v>
      </c>
      <c r="B55" s="65"/>
      <c r="C55" s="65"/>
      <c r="D55" s="65"/>
      <c r="E55" s="66"/>
      <c r="F55" s="66"/>
      <c r="G55" s="67"/>
      <c r="H55" s="293"/>
      <c r="I55" s="293"/>
      <c r="J55" s="293"/>
      <c r="K55" s="293"/>
      <c r="L55" s="293"/>
      <c r="M55" s="287"/>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9"/>
    </row>
    <row r="56" spans="1:46" ht="15" customHeight="1">
      <c r="A56" s="64" t="s">
        <v>86</v>
      </c>
      <c r="B56" s="65"/>
      <c r="C56" s="65"/>
      <c r="D56" s="65"/>
      <c r="E56" s="66"/>
      <c r="F56" s="66"/>
      <c r="G56" s="67"/>
      <c r="H56" s="293"/>
      <c r="I56" s="293"/>
      <c r="J56" s="293"/>
      <c r="K56" s="293"/>
      <c r="L56" s="293"/>
      <c r="M56" s="287"/>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9"/>
    </row>
    <row r="57" spans="1:46" ht="15" customHeight="1">
      <c r="A57" s="64" t="s">
        <v>87</v>
      </c>
      <c r="B57" s="65"/>
      <c r="C57" s="65"/>
      <c r="D57" s="65"/>
      <c r="E57" s="66"/>
      <c r="F57" s="66"/>
      <c r="G57" s="67"/>
      <c r="H57" s="293"/>
      <c r="I57" s="293"/>
      <c r="J57" s="293"/>
      <c r="K57" s="293"/>
      <c r="L57" s="293"/>
      <c r="M57" s="287"/>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9"/>
    </row>
    <row r="58" spans="1:46" ht="15" customHeight="1">
      <c r="A58" s="64" t="s">
        <v>88</v>
      </c>
      <c r="B58" s="68"/>
      <c r="C58" s="68"/>
      <c r="D58" s="68"/>
      <c r="E58" s="68"/>
      <c r="F58" s="68"/>
      <c r="G58" s="69"/>
      <c r="H58" s="293"/>
      <c r="I58" s="293"/>
      <c r="J58" s="293"/>
      <c r="K58" s="293"/>
      <c r="L58" s="293"/>
      <c r="M58" s="287"/>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9"/>
    </row>
    <row r="59" spans="1:46" ht="15" customHeight="1">
      <c r="A59" s="70" t="s">
        <v>89</v>
      </c>
      <c r="B59" s="71"/>
      <c r="C59" s="71"/>
      <c r="D59" s="71"/>
      <c r="E59" s="72"/>
      <c r="F59" s="72"/>
      <c r="G59" s="73"/>
      <c r="H59" s="280"/>
      <c r="I59" s="280"/>
      <c r="J59" s="280"/>
      <c r="K59" s="280"/>
      <c r="L59" s="280"/>
      <c r="M59" s="290"/>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291"/>
      <c r="AL59" s="291"/>
      <c r="AM59" s="292"/>
    </row>
    <row r="60" spans="1:46" ht="15" customHeight="1">
      <c r="A60" s="74" t="s">
        <v>46</v>
      </c>
      <c r="B60" s="82"/>
      <c r="C60" s="82"/>
      <c r="D60" s="82"/>
      <c r="E60" s="75"/>
      <c r="F60" s="75"/>
      <c r="G60" s="76"/>
      <c r="H60" s="275">
        <f>SUM(H51:L59)</f>
        <v>0</v>
      </c>
      <c r="I60" s="275"/>
      <c r="J60" s="275"/>
      <c r="K60" s="275"/>
      <c r="L60" s="276"/>
      <c r="M60" s="277"/>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9"/>
    </row>
    <row r="61" spans="1:46" ht="4.5" customHeight="1">
      <c r="A61" s="77"/>
      <c r="B61" s="77"/>
      <c r="C61" s="77"/>
      <c r="D61" s="77"/>
      <c r="E61" s="83"/>
      <c r="F61" s="83"/>
      <c r="G61" s="83"/>
      <c r="H61" s="83"/>
      <c r="I61" s="83"/>
      <c r="J61" s="85"/>
      <c r="K61" s="85"/>
      <c r="L61" s="85"/>
      <c r="M61" s="85"/>
      <c r="N61" s="85"/>
      <c r="O61" s="83"/>
      <c r="P61" s="83"/>
      <c r="Q61" s="83"/>
      <c r="R61" s="83"/>
      <c r="S61" s="83"/>
      <c r="T61" s="83"/>
      <c r="U61" s="83"/>
      <c r="V61" s="83"/>
      <c r="W61" s="83"/>
      <c r="X61" s="83"/>
      <c r="Y61" s="86"/>
      <c r="Z61" s="86"/>
      <c r="AA61" s="86"/>
      <c r="AB61" s="86"/>
      <c r="AC61" s="86"/>
      <c r="AD61" s="86"/>
      <c r="AE61" s="83"/>
      <c r="AF61" s="83"/>
      <c r="AG61" s="83"/>
      <c r="AH61" s="83"/>
      <c r="AI61" s="83"/>
      <c r="AJ61" s="83"/>
      <c r="AK61" s="83"/>
      <c r="AL61" s="83"/>
      <c r="AM61" s="83"/>
    </row>
    <row r="62" spans="1:46">
      <c r="A62" s="36" t="s">
        <v>159</v>
      </c>
      <c r="B62" s="84"/>
      <c r="C62" s="84"/>
      <c r="D62" s="84"/>
      <c r="E62" s="84"/>
      <c r="F62" s="84"/>
      <c r="G62" s="84"/>
      <c r="H62" s="84"/>
      <c r="I62" s="84"/>
      <c r="J62" s="84"/>
      <c r="K62" s="84"/>
      <c r="L62" s="84"/>
      <c r="M62" s="84"/>
      <c r="N62" s="84"/>
      <c r="O62" s="84"/>
      <c r="P62" s="84"/>
      <c r="Q62" s="84"/>
      <c r="R62" s="84"/>
      <c r="S62" s="84"/>
      <c r="T62" s="84"/>
      <c r="U62" s="84"/>
      <c r="V62" s="84"/>
      <c r="W62" s="84"/>
      <c r="X62" s="84"/>
      <c r="Y62" s="61"/>
      <c r="Z62" s="61"/>
      <c r="AA62" s="61"/>
      <c r="AB62" s="61"/>
      <c r="AC62" s="61"/>
      <c r="AD62" s="61"/>
      <c r="AE62" s="84"/>
      <c r="AF62" s="84"/>
      <c r="AG62" s="84"/>
      <c r="AH62" s="84"/>
      <c r="AI62" s="84"/>
      <c r="AJ62" s="84"/>
      <c r="AK62" s="84"/>
      <c r="AL62" s="84"/>
      <c r="AM62" s="84"/>
    </row>
  </sheetData>
  <sheetProtection algorithmName="SHA-512" hashValue="bT4FP05rDgJ3fpzqda79MEbq5JuxXj8gSXwjnwyqd4fAjN/Q078P28tQ+oCpROKBlzMfVKqxU1vY7tiocUswwA==" saltValue="NV0TqQkh/TiFGG7o8i2WMw==" spinCount="100000" sheet="1" formatCells="0" formatColumns="0" formatRows="0" autoFilter="0"/>
  <mergeCells count="145">
    <mergeCell ref="AE39:AH39"/>
    <mergeCell ref="AI45:AK45"/>
    <mergeCell ref="AL45:AM45"/>
    <mergeCell ref="AL40:AM40"/>
    <mergeCell ref="M35:AM35"/>
    <mergeCell ref="H36:L36"/>
    <mergeCell ref="M36:AM36"/>
    <mergeCell ref="M37:AM37"/>
    <mergeCell ref="M29:AM29"/>
    <mergeCell ref="M30:AM30"/>
    <mergeCell ref="M31:AM31"/>
    <mergeCell ref="H37:L37"/>
    <mergeCell ref="H32:L32"/>
    <mergeCell ref="H33:L33"/>
    <mergeCell ref="H35:L35"/>
    <mergeCell ref="H34:L34"/>
    <mergeCell ref="M32:AM32"/>
    <mergeCell ref="M33:AM33"/>
    <mergeCell ref="M34:AM34"/>
    <mergeCell ref="H29:L29"/>
    <mergeCell ref="H30:L30"/>
    <mergeCell ref="H31:L31"/>
    <mergeCell ref="B42:J45"/>
    <mergeCell ref="H28:L28"/>
    <mergeCell ref="AA16:AM16"/>
    <mergeCell ref="AL25:AM25"/>
    <mergeCell ref="AI26:AK26"/>
    <mergeCell ref="AL26:AM26"/>
    <mergeCell ref="H27:L27"/>
    <mergeCell ref="AE22:AG22"/>
    <mergeCell ref="AI25:AK25"/>
    <mergeCell ref="AE21:AH21"/>
    <mergeCell ref="AD24:AH24"/>
    <mergeCell ref="A3:AM3"/>
    <mergeCell ref="A5:AM5"/>
    <mergeCell ref="O7:S7"/>
    <mergeCell ref="A8:C9"/>
    <mergeCell ref="H8:K8"/>
    <mergeCell ref="H9:K9"/>
    <mergeCell ref="Z8:AB9"/>
    <mergeCell ref="H7:N7"/>
    <mergeCell ref="T7:AM7"/>
    <mergeCell ref="A7:G7"/>
    <mergeCell ref="AC9:AG9"/>
    <mergeCell ref="AC8:AG8"/>
    <mergeCell ref="D9:G9"/>
    <mergeCell ref="D8:G8"/>
    <mergeCell ref="AH8:AM8"/>
    <mergeCell ref="AH9:AM9"/>
    <mergeCell ref="A10:G10"/>
    <mergeCell ref="X10:Y10"/>
    <mergeCell ref="L8:Y8"/>
    <mergeCell ref="L9:Y9"/>
    <mergeCell ref="AP10:AU10"/>
    <mergeCell ref="AL24:AM24"/>
    <mergeCell ref="H22:L22"/>
    <mergeCell ref="M22:O22"/>
    <mergeCell ref="Q22:U22"/>
    <mergeCell ref="V22:X22"/>
    <mergeCell ref="AJ10:AK10"/>
    <mergeCell ref="AG10:AI10"/>
    <mergeCell ref="Z10:AB10"/>
    <mergeCell ref="AC10:AD10"/>
    <mergeCell ref="AE10:AF10"/>
    <mergeCell ref="A11:H12"/>
    <mergeCell ref="AI24:AK24"/>
    <mergeCell ref="AL10:AM10"/>
    <mergeCell ref="AI21:AK21"/>
    <mergeCell ref="AL21:AM21"/>
    <mergeCell ref="X17:Z17"/>
    <mergeCell ref="A19:AM19"/>
    <mergeCell ref="R10:W10"/>
    <mergeCell ref="H10:Q10"/>
    <mergeCell ref="A14:AM14"/>
    <mergeCell ref="AL49:AM49"/>
    <mergeCell ref="AI48:AK48"/>
    <mergeCell ref="AL48:AM48"/>
    <mergeCell ref="AL47:AM47"/>
    <mergeCell ref="AI47:AK47"/>
    <mergeCell ref="AL42:AM42"/>
    <mergeCell ref="AL43:AM43"/>
    <mergeCell ref="AL44:AM44"/>
    <mergeCell ref="X43:Z43"/>
    <mergeCell ref="X44:Z44"/>
    <mergeCell ref="AA40:AB40"/>
    <mergeCell ref="X45:Z45"/>
    <mergeCell ref="AA43:AB43"/>
    <mergeCell ref="AC43:AH43"/>
    <mergeCell ref="AI43:AK43"/>
    <mergeCell ref="X40:Z40"/>
    <mergeCell ref="AL41:AM41"/>
    <mergeCell ref="X16:Z16"/>
    <mergeCell ref="AA17:AM17"/>
    <mergeCell ref="AI39:AK39"/>
    <mergeCell ref="AL39:AM39"/>
    <mergeCell ref="A27:G27"/>
    <mergeCell ref="AB48:AC49"/>
    <mergeCell ref="A50:G50"/>
    <mergeCell ref="H50:L50"/>
    <mergeCell ref="H51:L51"/>
    <mergeCell ref="H52:L52"/>
    <mergeCell ref="H53:L53"/>
    <mergeCell ref="H54:L54"/>
    <mergeCell ref="AC40:AH40"/>
    <mergeCell ref="AI40:AK40"/>
    <mergeCell ref="AI42:AK42"/>
    <mergeCell ref="AA45:AB45"/>
    <mergeCell ref="AA42:AB42"/>
    <mergeCell ref="AC42:AH42"/>
    <mergeCell ref="AA44:AB44"/>
    <mergeCell ref="AC44:AH44"/>
    <mergeCell ref="AI44:AK44"/>
    <mergeCell ref="AI49:AK49"/>
    <mergeCell ref="X42:Z42"/>
    <mergeCell ref="AC45:AH45"/>
    <mergeCell ref="A40:J41"/>
    <mergeCell ref="X41:Z41"/>
    <mergeCell ref="AA41:AB41"/>
    <mergeCell ref="AC41:AH41"/>
    <mergeCell ref="AI41:AK41"/>
    <mergeCell ref="X48:AA49"/>
    <mergeCell ref="AD47:AH47"/>
    <mergeCell ref="X24:AC24"/>
    <mergeCell ref="AB25:AC26"/>
    <mergeCell ref="X25:AA26"/>
    <mergeCell ref="X47:AC47"/>
    <mergeCell ref="H60:L60"/>
    <mergeCell ref="M60:AM60"/>
    <mergeCell ref="H59:L59"/>
    <mergeCell ref="M50:AM50"/>
    <mergeCell ref="M51:AM51"/>
    <mergeCell ref="M52:AM52"/>
    <mergeCell ref="M53:AM53"/>
    <mergeCell ref="M54:AM54"/>
    <mergeCell ref="M59:AM59"/>
    <mergeCell ref="H55:L55"/>
    <mergeCell ref="M55:AM55"/>
    <mergeCell ref="H56:L56"/>
    <mergeCell ref="M56:AM56"/>
    <mergeCell ref="H57:L57"/>
    <mergeCell ref="M57:AM57"/>
    <mergeCell ref="H58:L58"/>
    <mergeCell ref="M58:AM58"/>
    <mergeCell ref="M28:AM28"/>
    <mergeCell ref="M27:AM27"/>
  </mergeCells>
  <phoneticPr fontId="4"/>
  <dataValidations count="3">
    <dataValidation imeMode="halfAlpha" allowBlank="1" showInputMessage="1" showErrorMessage="1" sqref="S24:V26 J24:N26 H7:N7 D9:G9 AC9:AG9 X10:Y10"/>
    <dataValidation type="list" allowBlank="1" showInputMessage="1" showErrorMessage="1" sqref="X16:Z17">
      <formula1>"○"</formula1>
    </dataValidation>
    <dataValidation type="list" allowBlank="1" showInputMessage="1" showErrorMessage="1" sqref="H10">
      <formula1>$CA$5:$CA$40</formula1>
    </dataValidation>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175260</xdr:colOff>
                    <xdr:row>9</xdr:row>
                    <xdr:rowOff>251460</xdr:rowOff>
                  </from>
                  <to>
                    <xdr:col>9</xdr:col>
                    <xdr:colOff>22860</xdr:colOff>
                    <xdr:row>11</xdr:row>
                    <xdr:rowOff>22860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121920</xdr:colOff>
                    <xdr:row>9</xdr:row>
                    <xdr:rowOff>251460</xdr:rowOff>
                  </from>
                  <to>
                    <xdr:col>25</xdr:col>
                    <xdr:colOff>7620</xdr:colOff>
                    <xdr:row>11</xdr:row>
                    <xdr:rowOff>22860</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175260</xdr:colOff>
                    <xdr:row>10</xdr:row>
                    <xdr:rowOff>220980</xdr:rowOff>
                  </from>
                  <to>
                    <xdr:col>9</xdr:col>
                    <xdr:colOff>22860</xdr:colOff>
                    <xdr:row>12</xdr:row>
                    <xdr:rowOff>22860</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121920</xdr:colOff>
                    <xdr:row>10</xdr:row>
                    <xdr:rowOff>220980</xdr:rowOff>
                  </from>
                  <to>
                    <xdr:col>25</xdr:col>
                    <xdr:colOff>7620</xdr:colOff>
                    <xdr:row>12</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62"/>
  <sheetViews>
    <sheetView showGridLines="0" showZeros="0" view="pageBreakPreview" zoomScale="130" zoomScaleNormal="160" zoomScaleSheetLayoutView="130" workbookViewId="0">
      <selection activeCell="BU3" sqref="BU3"/>
    </sheetView>
  </sheetViews>
  <sheetFormatPr defaultColWidth="2.21875" defaultRowHeight="13.2"/>
  <cols>
    <col min="1" max="1" width="2.21875" style="3" customWidth="1"/>
    <col min="2" max="7" width="2.21875" style="3"/>
    <col min="8" max="19" width="2.44140625" style="3" bestFit="1" customWidth="1"/>
    <col min="20" max="40" width="2.21875" style="3"/>
    <col min="41" max="47" width="2.21875" style="3" hidden="1" customWidth="1"/>
    <col min="48" max="49" width="2.21875" style="3"/>
    <col min="50" max="72" width="0" style="3" hidden="1" customWidth="1"/>
    <col min="73" max="78" width="2.21875" style="3"/>
    <col min="79" max="79" width="49.109375" style="3" hidden="1" customWidth="1"/>
    <col min="80" max="84" width="8.109375" style="3" hidden="1" customWidth="1"/>
    <col min="85" max="87" width="8.109375" style="3" customWidth="1"/>
    <col min="88" max="16384" width="2.21875" style="3"/>
  </cols>
  <sheetData>
    <row r="1" spans="1:84">
      <c r="A1" s="3" t="s">
        <v>160</v>
      </c>
    </row>
    <row r="2" spans="1:84" ht="3" customHeight="1"/>
    <row r="3" spans="1:84">
      <c r="A3" s="365" t="s">
        <v>141</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7"/>
      <c r="CA3" s="14"/>
      <c r="CB3" s="15" t="s">
        <v>60</v>
      </c>
      <c r="CC3" s="14"/>
      <c r="CD3" s="14"/>
      <c r="CE3" s="15" t="s">
        <v>63</v>
      </c>
      <c r="CF3" s="14"/>
    </row>
    <row r="4" spans="1:84" ht="4.5"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CA4" s="14"/>
      <c r="CB4" s="15" t="s">
        <v>62</v>
      </c>
      <c r="CC4" s="15"/>
      <c r="CD4" s="15" t="s">
        <v>70</v>
      </c>
      <c r="CE4" s="15" t="s">
        <v>62</v>
      </c>
      <c r="CF4" s="14"/>
    </row>
    <row r="5" spans="1:84">
      <c r="A5" s="356" t="s">
        <v>71</v>
      </c>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8"/>
      <c r="CA5" t="s">
        <v>25</v>
      </c>
      <c r="CB5" s="6">
        <v>892</v>
      </c>
      <c r="CC5" t="s">
        <v>58</v>
      </c>
      <c r="CD5"/>
      <c r="CE5" s="6">
        <v>200</v>
      </c>
      <c r="CF5" t="s">
        <v>58</v>
      </c>
    </row>
    <row r="6" spans="1:84" ht="4.5" customHeight="1">
      <c r="A6" s="199"/>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CA6" t="s">
        <v>26</v>
      </c>
      <c r="CB6" s="6">
        <v>1137</v>
      </c>
      <c r="CC6" t="s">
        <v>58</v>
      </c>
      <c r="CD6"/>
      <c r="CE6" s="6">
        <v>200</v>
      </c>
      <c r="CF6" t="s">
        <v>58</v>
      </c>
    </row>
    <row r="7" spans="1:84" ht="17.25" customHeight="1">
      <c r="A7" s="281" t="s">
        <v>41</v>
      </c>
      <c r="B7" s="282"/>
      <c r="C7" s="282"/>
      <c r="D7" s="282"/>
      <c r="E7" s="282"/>
      <c r="F7" s="282"/>
      <c r="G7" s="283"/>
      <c r="H7" s="375"/>
      <c r="I7" s="376"/>
      <c r="J7" s="376"/>
      <c r="K7" s="376"/>
      <c r="L7" s="376"/>
      <c r="M7" s="376"/>
      <c r="N7" s="377"/>
      <c r="O7" s="281" t="s">
        <v>72</v>
      </c>
      <c r="P7" s="282"/>
      <c r="Q7" s="282"/>
      <c r="R7" s="282"/>
      <c r="S7" s="283"/>
      <c r="T7" s="378"/>
      <c r="U7" s="345"/>
      <c r="V7" s="345"/>
      <c r="W7" s="345"/>
      <c r="X7" s="345"/>
      <c r="Y7" s="345"/>
      <c r="Z7" s="345"/>
      <c r="AA7" s="345"/>
      <c r="AB7" s="345"/>
      <c r="AC7" s="345"/>
      <c r="AD7" s="345"/>
      <c r="AE7" s="345"/>
      <c r="AF7" s="345"/>
      <c r="AG7" s="345"/>
      <c r="AH7" s="345"/>
      <c r="AI7" s="345"/>
      <c r="AJ7" s="345"/>
      <c r="AK7" s="345"/>
      <c r="AL7" s="345"/>
      <c r="AM7" s="379"/>
      <c r="CA7" t="s">
        <v>27</v>
      </c>
      <c r="CB7" s="6">
        <v>1480</v>
      </c>
      <c r="CC7" t="s">
        <v>58</v>
      </c>
      <c r="CD7"/>
      <c r="CE7" s="6">
        <v>200</v>
      </c>
      <c r="CF7" t="s">
        <v>58</v>
      </c>
    </row>
    <row r="8" spans="1:84">
      <c r="A8" s="368" t="s">
        <v>73</v>
      </c>
      <c r="B8" s="369"/>
      <c r="C8" s="370"/>
      <c r="D8" s="281" t="s">
        <v>120</v>
      </c>
      <c r="E8" s="282"/>
      <c r="F8" s="282"/>
      <c r="G8" s="283"/>
      <c r="H8" s="281" t="s">
        <v>74</v>
      </c>
      <c r="I8" s="282"/>
      <c r="J8" s="282"/>
      <c r="K8" s="283"/>
      <c r="L8" s="281" t="s">
        <v>75</v>
      </c>
      <c r="M8" s="282"/>
      <c r="N8" s="282"/>
      <c r="O8" s="282"/>
      <c r="P8" s="282"/>
      <c r="Q8" s="282"/>
      <c r="R8" s="282"/>
      <c r="S8" s="282"/>
      <c r="T8" s="282"/>
      <c r="U8" s="282"/>
      <c r="V8" s="282"/>
      <c r="W8" s="282"/>
      <c r="X8" s="282"/>
      <c r="Y8" s="283"/>
      <c r="Z8" s="368" t="s">
        <v>76</v>
      </c>
      <c r="AA8" s="369"/>
      <c r="AB8" s="370"/>
      <c r="AC8" s="281" t="s">
        <v>3</v>
      </c>
      <c r="AD8" s="282"/>
      <c r="AE8" s="282"/>
      <c r="AF8" s="282"/>
      <c r="AG8" s="282"/>
      <c r="AH8" s="383" t="s">
        <v>78</v>
      </c>
      <c r="AI8" s="350"/>
      <c r="AJ8" s="350"/>
      <c r="AK8" s="350"/>
      <c r="AL8" s="350"/>
      <c r="AM8" s="351"/>
      <c r="AV8" s="4"/>
      <c r="CA8" s="2" t="s">
        <v>40</v>
      </c>
      <c r="CB8" s="6">
        <v>384</v>
      </c>
      <c r="CC8" t="s">
        <v>58</v>
      </c>
      <c r="CD8"/>
      <c r="CE8" s="6">
        <v>200</v>
      </c>
      <c r="CF8" t="s">
        <v>58</v>
      </c>
    </row>
    <row r="9" spans="1:84" ht="17.25" customHeight="1">
      <c r="A9" s="371"/>
      <c r="B9" s="372"/>
      <c r="C9" s="373"/>
      <c r="D9" s="380"/>
      <c r="E9" s="381"/>
      <c r="F9" s="381"/>
      <c r="G9" s="382"/>
      <c r="H9" s="374" t="s">
        <v>142</v>
      </c>
      <c r="I9" s="269"/>
      <c r="J9" s="269"/>
      <c r="K9" s="270"/>
      <c r="L9" s="298"/>
      <c r="M9" s="299"/>
      <c r="N9" s="299"/>
      <c r="O9" s="299"/>
      <c r="P9" s="299"/>
      <c r="Q9" s="299"/>
      <c r="R9" s="299"/>
      <c r="S9" s="299"/>
      <c r="T9" s="299"/>
      <c r="U9" s="299"/>
      <c r="V9" s="299"/>
      <c r="W9" s="299"/>
      <c r="X9" s="299"/>
      <c r="Y9" s="339"/>
      <c r="Z9" s="371"/>
      <c r="AA9" s="372"/>
      <c r="AB9" s="373"/>
      <c r="AC9" s="298"/>
      <c r="AD9" s="299"/>
      <c r="AE9" s="299"/>
      <c r="AF9" s="299"/>
      <c r="AG9" s="339"/>
      <c r="AH9" s="384"/>
      <c r="AI9" s="385"/>
      <c r="AJ9" s="385"/>
      <c r="AK9" s="385"/>
      <c r="AL9" s="385"/>
      <c r="AM9" s="386"/>
      <c r="CA9" t="s">
        <v>4</v>
      </c>
      <c r="CB9" s="6">
        <v>375</v>
      </c>
      <c r="CC9" t="s">
        <v>58</v>
      </c>
      <c r="CD9"/>
      <c r="CE9" s="6">
        <v>200</v>
      </c>
      <c r="CF9" t="s">
        <v>58</v>
      </c>
    </row>
    <row r="10" spans="1:84" s="4" customFormat="1" ht="20.25" customHeight="1">
      <c r="A10" s="335" t="s">
        <v>121</v>
      </c>
      <c r="B10" s="336"/>
      <c r="C10" s="336"/>
      <c r="D10" s="336"/>
      <c r="E10" s="336"/>
      <c r="F10" s="336"/>
      <c r="G10" s="336"/>
      <c r="H10" s="362"/>
      <c r="I10" s="363"/>
      <c r="J10" s="363"/>
      <c r="K10" s="363"/>
      <c r="L10" s="363"/>
      <c r="M10" s="363"/>
      <c r="N10" s="363"/>
      <c r="O10" s="363"/>
      <c r="P10" s="363"/>
      <c r="Q10" s="364"/>
      <c r="R10" s="359" t="s">
        <v>122</v>
      </c>
      <c r="S10" s="360"/>
      <c r="T10" s="360"/>
      <c r="U10" s="360"/>
      <c r="V10" s="360"/>
      <c r="W10" s="361"/>
      <c r="X10" s="337"/>
      <c r="Y10" s="338"/>
      <c r="Z10" s="349" t="s">
        <v>57</v>
      </c>
      <c r="AA10" s="350"/>
      <c r="AB10" s="351"/>
      <c r="AC10" s="345"/>
      <c r="AD10" s="345"/>
      <c r="AE10" s="324" t="s">
        <v>42</v>
      </c>
      <c r="AF10" s="325"/>
      <c r="AG10" s="346" t="s">
        <v>91</v>
      </c>
      <c r="AH10" s="347"/>
      <c r="AI10" s="348"/>
      <c r="AJ10" s="345"/>
      <c r="AK10" s="345"/>
      <c r="AL10" s="324" t="s">
        <v>42</v>
      </c>
      <c r="AM10" s="325"/>
      <c r="AP10" s="340"/>
      <c r="AQ10" s="340"/>
      <c r="AR10" s="340"/>
      <c r="AS10" s="340"/>
      <c r="AT10" s="340"/>
      <c r="AU10" s="340"/>
      <c r="CA10" t="s">
        <v>28</v>
      </c>
      <c r="CB10" s="6">
        <v>939</v>
      </c>
      <c r="CC10" t="s">
        <v>58</v>
      </c>
      <c r="CD10"/>
      <c r="CE10" s="6">
        <v>200</v>
      </c>
      <c r="CF10" t="s">
        <v>58</v>
      </c>
    </row>
    <row r="11" spans="1:84" s="4" customFormat="1" ht="18" customHeight="1">
      <c r="A11" s="352" t="s">
        <v>22</v>
      </c>
      <c r="B11" s="305"/>
      <c r="C11" s="305"/>
      <c r="D11" s="305"/>
      <c r="E11" s="305"/>
      <c r="F11" s="305"/>
      <c r="G11" s="305"/>
      <c r="H11" s="306"/>
      <c r="I11" s="9"/>
      <c r="J11" s="39" t="s">
        <v>50</v>
      </c>
      <c r="K11" s="40"/>
      <c r="L11" s="41"/>
      <c r="M11" s="41"/>
      <c r="N11" s="41"/>
      <c r="O11" s="41"/>
      <c r="P11" s="41"/>
      <c r="Q11" s="41"/>
      <c r="R11" s="41"/>
      <c r="S11" s="41"/>
      <c r="T11" s="41"/>
      <c r="U11" s="41"/>
      <c r="V11" s="41"/>
      <c r="W11" s="41"/>
      <c r="X11" s="41"/>
      <c r="Y11" s="9"/>
      <c r="Z11" s="39" t="s">
        <v>65</v>
      </c>
      <c r="AA11" s="40"/>
      <c r="AB11" s="41"/>
      <c r="AC11" s="41"/>
      <c r="AD11" s="41"/>
      <c r="AE11" s="41"/>
      <c r="AF11" s="41"/>
      <c r="AG11" s="41"/>
      <c r="AH11" s="41"/>
      <c r="AI11" s="41"/>
      <c r="AJ11" s="41"/>
      <c r="AK11" s="41"/>
      <c r="AL11" s="41"/>
      <c r="AM11" s="45"/>
      <c r="CA11" t="s">
        <v>29</v>
      </c>
      <c r="CB11" s="6">
        <v>1181</v>
      </c>
      <c r="CC11" t="s">
        <v>58</v>
      </c>
      <c r="CD11"/>
      <c r="CE11" s="6">
        <v>200</v>
      </c>
      <c r="CF11" t="s">
        <v>58</v>
      </c>
    </row>
    <row r="12" spans="1:84" s="4" customFormat="1" ht="18" customHeight="1">
      <c r="A12" s="353"/>
      <c r="B12" s="308"/>
      <c r="C12" s="308"/>
      <c r="D12" s="308"/>
      <c r="E12" s="308"/>
      <c r="F12" s="308"/>
      <c r="G12" s="308"/>
      <c r="H12" s="309"/>
      <c r="I12" s="13"/>
      <c r="J12" s="42" t="s">
        <v>69</v>
      </c>
      <c r="K12" s="43"/>
      <c r="L12" s="44"/>
      <c r="M12" s="44"/>
      <c r="N12" s="44"/>
      <c r="O12" s="44"/>
      <c r="P12" s="44"/>
      <c r="Q12" s="44"/>
      <c r="R12" s="44"/>
      <c r="S12" s="44"/>
      <c r="T12" s="44"/>
      <c r="U12" s="43"/>
      <c r="V12" s="44"/>
      <c r="W12" s="44"/>
      <c r="X12" s="44"/>
      <c r="Y12" s="8"/>
      <c r="Z12" s="46" t="s">
        <v>68</v>
      </c>
      <c r="AA12" s="43"/>
      <c r="AB12" s="44"/>
      <c r="AC12" s="44"/>
      <c r="AD12" s="44"/>
      <c r="AE12" s="44"/>
      <c r="AF12" s="44"/>
      <c r="AG12" s="44"/>
      <c r="AH12" s="44"/>
      <c r="AI12" s="44"/>
      <c r="AJ12" s="44"/>
      <c r="AK12" s="44"/>
      <c r="AL12" s="44"/>
      <c r="AM12" s="47"/>
      <c r="CA12" t="s">
        <v>30</v>
      </c>
      <c r="CB12" s="6">
        <v>1885</v>
      </c>
      <c r="CC12" t="s">
        <v>58</v>
      </c>
      <c r="CD12"/>
      <c r="CE12" s="6">
        <v>200</v>
      </c>
      <c r="CF12" t="s">
        <v>58</v>
      </c>
    </row>
    <row r="13" spans="1:84" s="4" customFormat="1" ht="6" customHeight="1">
      <c r="A13" s="151"/>
      <c r="B13" s="151"/>
      <c r="C13" s="151"/>
      <c r="D13" s="151"/>
      <c r="E13" s="151"/>
      <c r="F13" s="151"/>
      <c r="G13" s="151"/>
      <c r="H13" s="151"/>
      <c r="I13" s="40"/>
      <c r="J13" s="39"/>
      <c r="K13" s="40"/>
      <c r="L13" s="41"/>
      <c r="M13" s="41"/>
      <c r="N13" s="41"/>
      <c r="O13" s="41"/>
      <c r="P13" s="41"/>
      <c r="Q13" s="41"/>
      <c r="R13" s="41"/>
      <c r="S13" s="41"/>
      <c r="T13" s="41"/>
      <c r="U13" s="40"/>
      <c r="V13" s="41"/>
      <c r="W13" s="41"/>
      <c r="X13" s="41"/>
      <c r="Y13" s="39"/>
      <c r="Z13" s="152"/>
      <c r="AA13" s="40"/>
      <c r="AB13" s="41"/>
      <c r="AC13" s="41"/>
      <c r="AD13" s="41"/>
      <c r="AE13" s="41"/>
      <c r="AF13" s="41"/>
      <c r="AG13" s="41"/>
      <c r="AH13" s="41"/>
      <c r="AI13" s="41"/>
      <c r="AJ13" s="41"/>
      <c r="AK13" s="41"/>
      <c r="AL13" s="41"/>
      <c r="AM13" s="41"/>
      <c r="CA13" t="s">
        <v>24</v>
      </c>
      <c r="CB13" s="6">
        <f>CD13*個票2!$AC$10</f>
        <v>0</v>
      </c>
      <c r="CC13" t="s">
        <v>59</v>
      </c>
      <c r="CD13">
        <v>44</v>
      </c>
      <c r="CE13" s="6">
        <v>200</v>
      </c>
      <c r="CF13" t="s">
        <v>58</v>
      </c>
    </row>
    <row r="14" spans="1:84" s="4" customFormat="1" hidden="1">
      <c r="A14" s="314"/>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4"/>
      <c r="CA14" t="s">
        <v>21</v>
      </c>
      <c r="CB14" s="6">
        <f>CD14*個票2!$AC$10</f>
        <v>0</v>
      </c>
      <c r="CC14" t="s">
        <v>59</v>
      </c>
      <c r="CD14">
        <v>44</v>
      </c>
      <c r="CE14" s="6">
        <v>200</v>
      </c>
      <c r="CF14" t="s">
        <v>58</v>
      </c>
    </row>
    <row r="15" spans="1:84" s="4" customFormat="1" ht="3" hidden="1" customHeight="1">
      <c r="A15" s="53"/>
      <c r="B15" s="53"/>
      <c r="C15" s="53"/>
      <c r="D15" s="53"/>
      <c r="E15" s="53"/>
      <c r="F15" s="53"/>
      <c r="G15" s="53"/>
      <c r="H15" s="53"/>
      <c r="I15" s="50"/>
      <c r="J15" s="54"/>
      <c r="K15" s="49"/>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CA15" t="s">
        <v>5</v>
      </c>
      <c r="CB15" s="6">
        <v>534</v>
      </c>
      <c r="CC15" t="s">
        <v>58</v>
      </c>
      <c r="CD15"/>
      <c r="CE15" s="6">
        <v>200</v>
      </c>
      <c r="CF15" t="s">
        <v>58</v>
      </c>
    </row>
    <row r="16" spans="1:84" s="4" customFormat="1" ht="18" hidden="1" customHeight="1">
      <c r="A16" s="153"/>
      <c r="B16" s="169"/>
      <c r="C16" s="169"/>
      <c r="D16" s="169"/>
      <c r="E16" s="169"/>
      <c r="F16" s="169"/>
      <c r="G16" s="169"/>
      <c r="H16" s="169"/>
      <c r="I16" s="169"/>
      <c r="J16" s="169"/>
      <c r="K16" s="169"/>
      <c r="L16" s="169"/>
      <c r="M16" s="169"/>
      <c r="N16" s="169"/>
      <c r="O16" s="169"/>
      <c r="P16" s="169"/>
      <c r="Q16" s="169"/>
      <c r="R16" s="169"/>
      <c r="S16" s="169"/>
      <c r="T16" s="201"/>
      <c r="U16" s="201"/>
      <c r="V16" s="201"/>
      <c r="W16" s="201"/>
      <c r="X16" s="314"/>
      <c r="Y16" s="314"/>
      <c r="Z16" s="314"/>
      <c r="AA16" s="328"/>
      <c r="AB16" s="328"/>
      <c r="AC16" s="328"/>
      <c r="AD16" s="328"/>
      <c r="AE16" s="328"/>
      <c r="AF16" s="328"/>
      <c r="AG16" s="328"/>
      <c r="AH16" s="328"/>
      <c r="AI16" s="328"/>
      <c r="AJ16" s="328"/>
      <c r="AK16" s="328"/>
      <c r="AL16" s="328"/>
      <c r="AM16" s="328"/>
      <c r="CA16" t="s">
        <v>6</v>
      </c>
      <c r="CB16" s="6">
        <v>564</v>
      </c>
      <c r="CC16" t="s">
        <v>58</v>
      </c>
      <c r="CD16"/>
      <c r="CE16" s="6">
        <v>200</v>
      </c>
      <c r="CF16" t="s">
        <v>58</v>
      </c>
    </row>
    <row r="17" spans="1:84" s="4" customFormat="1" ht="18" hidden="1" customHeight="1">
      <c r="A17" s="153"/>
      <c r="B17" s="169"/>
      <c r="C17" s="169"/>
      <c r="D17" s="169"/>
      <c r="E17" s="169"/>
      <c r="F17" s="169"/>
      <c r="G17" s="169"/>
      <c r="H17" s="169"/>
      <c r="I17" s="169"/>
      <c r="J17" s="169"/>
      <c r="K17" s="169"/>
      <c r="L17" s="169"/>
      <c r="M17" s="169"/>
      <c r="N17" s="169"/>
      <c r="O17" s="169"/>
      <c r="P17" s="169"/>
      <c r="Q17" s="169"/>
      <c r="R17" s="169"/>
      <c r="S17" s="169"/>
      <c r="T17" s="155"/>
      <c r="U17" s="155"/>
      <c r="V17" s="155"/>
      <c r="W17" s="155"/>
      <c r="X17" s="314"/>
      <c r="Y17" s="314"/>
      <c r="Z17" s="314"/>
      <c r="AA17" s="328"/>
      <c r="AB17" s="328"/>
      <c r="AC17" s="328"/>
      <c r="AD17" s="328"/>
      <c r="AE17" s="328"/>
      <c r="AF17" s="328"/>
      <c r="AG17" s="328"/>
      <c r="AH17" s="328"/>
      <c r="AI17" s="328"/>
      <c r="AJ17" s="328"/>
      <c r="AK17" s="328"/>
      <c r="AL17" s="328"/>
      <c r="AM17" s="328"/>
      <c r="CA17" t="s">
        <v>7</v>
      </c>
      <c r="CB17" s="6">
        <v>518</v>
      </c>
      <c r="CC17" t="s">
        <v>58</v>
      </c>
      <c r="CD17"/>
      <c r="CE17" s="6">
        <v>200</v>
      </c>
      <c r="CF17" t="s">
        <v>58</v>
      </c>
    </row>
    <row r="18" spans="1:84" s="4" customFormat="1" ht="6" customHeight="1">
      <c r="A18" s="53"/>
      <c r="B18" s="53"/>
      <c r="C18" s="53"/>
      <c r="D18" s="53"/>
      <c r="E18" s="53"/>
      <c r="F18" s="53"/>
      <c r="G18" s="53"/>
      <c r="H18" s="53"/>
      <c r="I18" s="50"/>
      <c r="J18" s="54"/>
      <c r="K18" s="49"/>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CA18" t="s">
        <v>8</v>
      </c>
      <c r="CB18" s="6">
        <v>227</v>
      </c>
      <c r="CC18" t="s">
        <v>58</v>
      </c>
      <c r="CD18"/>
      <c r="CE18" s="6">
        <v>200</v>
      </c>
      <c r="CF18" t="s">
        <v>58</v>
      </c>
    </row>
    <row r="19" spans="1:84" s="4" customFormat="1">
      <c r="A19" s="356" t="s">
        <v>134</v>
      </c>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8"/>
      <c r="CA19" t="s">
        <v>9</v>
      </c>
      <c r="CB19" s="6">
        <v>508</v>
      </c>
      <c r="CC19" t="s">
        <v>58</v>
      </c>
      <c r="CD19"/>
      <c r="CE19" s="6">
        <v>200</v>
      </c>
      <c r="CF19" t="s">
        <v>58</v>
      </c>
    </row>
    <row r="20" spans="1:84" s="4" customFormat="1" ht="3" customHeight="1" thickBot="1">
      <c r="A20" s="53"/>
      <c r="B20" s="53"/>
      <c r="C20" s="53"/>
      <c r="D20" s="53"/>
      <c r="E20" s="53"/>
      <c r="F20" s="53"/>
      <c r="G20" s="53"/>
      <c r="H20" s="53"/>
      <c r="I20" s="50"/>
      <c r="J20" s="54"/>
      <c r="K20" s="49"/>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CA20" t="s">
        <v>10</v>
      </c>
      <c r="CB20" s="6">
        <v>204</v>
      </c>
      <c r="CC20" t="s">
        <v>58</v>
      </c>
      <c r="CD20"/>
      <c r="CE20" s="6">
        <v>200</v>
      </c>
      <c r="CF20" t="s">
        <v>58</v>
      </c>
    </row>
    <row r="21" spans="1:84" s="4" customFormat="1" ht="19.5" customHeight="1" thickBot="1">
      <c r="A21" s="55" t="s">
        <v>49</v>
      </c>
      <c r="B21" s="53"/>
      <c r="C21" s="53"/>
      <c r="D21" s="53"/>
      <c r="E21" s="53"/>
      <c r="F21" s="53"/>
      <c r="G21" s="53"/>
      <c r="H21" s="53"/>
      <c r="I21" s="111"/>
      <c r="J21" s="54"/>
      <c r="K21" s="49"/>
      <c r="L21" s="51"/>
      <c r="M21" s="51"/>
      <c r="N21" s="51"/>
      <c r="O21" s="51"/>
      <c r="P21" s="51"/>
      <c r="Q21" s="51"/>
      <c r="R21" s="51"/>
      <c r="S21" s="51"/>
      <c r="T21" s="51"/>
      <c r="U21" s="51"/>
      <c r="V21" s="51"/>
      <c r="W21" s="51"/>
      <c r="X21" s="51"/>
      <c r="Y21" s="51"/>
      <c r="Z21" s="51"/>
      <c r="AA21" s="51"/>
      <c r="AB21" s="51"/>
      <c r="AC21" s="51"/>
      <c r="AD21" s="51"/>
      <c r="AE21" s="261" t="s">
        <v>154</v>
      </c>
      <c r="AF21" s="262"/>
      <c r="AG21" s="262"/>
      <c r="AH21" s="263"/>
      <c r="AI21" s="322">
        <f>(20*M22+5*V22)*10+AE22</f>
        <v>0</v>
      </c>
      <c r="AJ21" s="323"/>
      <c r="AK21" s="323"/>
      <c r="AL21" s="320" t="s">
        <v>39</v>
      </c>
      <c r="AM21" s="321"/>
      <c r="CA21" t="s">
        <v>11</v>
      </c>
      <c r="CB21" s="6">
        <v>148</v>
      </c>
      <c r="CC21" t="s">
        <v>58</v>
      </c>
      <c r="CD21"/>
      <c r="CE21" s="6">
        <v>200</v>
      </c>
      <c r="CF21" t="s">
        <v>58</v>
      </c>
    </row>
    <row r="22" spans="1:84" s="4" customFormat="1" ht="19.5" customHeight="1">
      <c r="A22" s="202" t="s">
        <v>54</v>
      </c>
      <c r="B22" s="21"/>
      <c r="C22" s="22"/>
      <c r="D22" s="22"/>
      <c r="E22" s="22"/>
      <c r="F22" s="22"/>
      <c r="G22" s="23"/>
      <c r="H22" s="341" t="s">
        <v>55</v>
      </c>
      <c r="I22" s="342"/>
      <c r="J22" s="342"/>
      <c r="K22" s="342"/>
      <c r="L22" s="343"/>
      <c r="M22" s="344"/>
      <c r="N22" s="344"/>
      <c r="O22" s="344"/>
      <c r="P22" s="16" t="s">
        <v>42</v>
      </c>
      <c r="Q22" s="295" t="s">
        <v>139</v>
      </c>
      <c r="R22" s="296"/>
      <c r="S22" s="296"/>
      <c r="T22" s="296"/>
      <c r="U22" s="297"/>
      <c r="V22" s="344"/>
      <c r="W22" s="344"/>
      <c r="X22" s="344"/>
      <c r="Y22" s="63" t="s">
        <v>42</v>
      </c>
      <c r="Z22" s="196" t="s">
        <v>101</v>
      </c>
      <c r="AA22" s="197"/>
      <c r="AB22" s="197"/>
      <c r="AC22" s="197"/>
      <c r="AD22" s="198"/>
      <c r="AE22" s="392"/>
      <c r="AF22" s="393"/>
      <c r="AG22" s="393"/>
      <c r="AH22" s="114" t="s">
        <v>102</v>
      </c>
      <c r="AI22" s="114"/>
      <c r="AJ22" s="112"/>
      <c r="AK22" s="44"/>
      <c r="AL22" s="44"/>
      <c r="AM22" s="47"/>
      <c r="AO22" s="4">
        <f>IF(M22=0,,"有")</f>
        <v>0</v>
      </c>
      <c r="CA22" t="s">
        <v>12</v>
      </c>
      <c r="CB22" s="6">
        <v>148</v>
      </c>
      <c r="CC22" t="s">
        <v>58</v>
      </c>
      <c r="CD22"/>
      <c r="CE22" s="6">
        <v>200</v>
      </c>
      <c r="CF22" t="s">
        <v>58</v>
      </c>
    </row>
    <row r="23" spans="1:84" s="4" customFormat="1" ht="6" customHeight="1" thickBot="1">
      <c r="A23" s="53"/>
      <c r="B23" s="53"/>
      <c r="C23" s="53"/>
      <c r="D23" s="53"/>
      <c r="E23" s="53"/>
      <c r="F23" s="53"/>
      <c r="G23" s="53"/>
      <c r="H23" s="53"/>
      <c r="I23" s="50"/>
      <c r="J23" s="54"/>
      <c r="K23" s="49"/>
      <c r="L23" s="51"/>
      <c r="M23" s="51"/>
      <c r="N23" s="51"/>
      <c r="O23" s="51"/>
      <c r="P23" s="51"/>
      <c r="Q23" s="51"/>
      <c r="R23" s="51"/>
      <c r="S23" s="51"/>
      <c r="T23" s="51"/>
      <c r="U23" s="51"/>
      <c r="V23" s="51"/>
      <c r="W23" s="51"/>
      <c r="X23" s="199"/>
      <c r="Y23" s="199"/>
      <c r="Z23" s="199"/>
      <c r="AA23" s="199"/>
      <c r="AB23" s="199"/>
      <c r="AC23" s="199"/>
      <c r="AD23" s="41"/>
      <c r="AE23" s="51"/>
      <c r="AF23" s="51"/>
      <c r="AG23" s="51"/>
      <c r="AH23" s="51"/>
      <c r="AI23" s="51"/>
      <c r="AJ23" s="51"/>
      <c r="AK23" s="51"/>
      <c r="AL23" s="51"/>
      <c r="AM23" s="51"/>
      <c r="CA23" s="12" t="s">
        <v>47</v>
      </c>
      <c r="CB23" s="6">
        <v>33</v>
      </c>
      <c r="CC23" t="s">
        <v>58</v>
      </c>
      <c r="CD23"/>
      <c r="CE23" s="6">
        <v>200</v>
      </c>
      <c r="CF23" t="s">
        <v>58</v>
      </c>
    </row>
    <row r="24" spans="1:84" ht="19.5" customHeight="1" thickBot="1">
      <c r="A24" s="56" t="s">
        <v>64</v>
      </c>
      <c r="B24" s="53"/>
      <c r="C24" s="168"/>
      <c r="D24" s="53"/>
      <c r="E24" s="57"/>
      <c r="F24" s="53"/>
      <c r="G24" s="53"/>
      <c r="H24" s="53"/>
      <c r="I24" s="53"/>
      <c r="J24" s="58"/>
      <c r="K24" s="58"/>
      <c r="L24" s="58"/>
      <c r="M24" s="58"/>
      <c r="N24" s="58"/>
      <c r="O24" s="59"/>
      <c r="P24" s="60"/>
      <c r="Q24" s="61"/>
      <c r="R24" s="61"/>
      <c r="S24" s="58"/>
      <c r="T24" s="54"/>
      <c r="U24" s="58"/>
      <c r="V24" s="58"/>
      <c r="W24" s="168"/>
      <c r="X24" s="264" t="s">
        <v>90</v>
      </c>
      <c r="Y24" s="265"/>
      <c r="Z24" s="265"/>
      <c r="AA24" s="265"/>
      <c r="AB24" s="265"/>
      <c r="AC24" s="266"/>
      <c r="AD24" s="261" t="s">
        <v>155</v>
      </c>
      <c r="AE24" s="262"/>
      <c r="AF24" s="262"/>
      <c r="AG24" s="262"/>
      <c r="AH24" s="263"/>
      <c r="AI24" s="354">
        <f>MIN(X25,ROUNDDOWN(H37/1000,0))</f>
        <v>0</v>
      </c>
      <c r="AJ24" s="355"/>
      <c r="AK24" s="355"/>
      <c r="AL24" s="320" t="s">
        <v>39</v>
      </c>
      <c r="AM24" s="321"/>
      <c r="CA24" t="s">
        <v>13</v>
      </c>
      <c r="CB24" s="6">
        <v>475</v>
      </c>
      <c r="CC24" t="s">
        <v>58</v>
      </c>
      <c r="CD24"/>
      <c r="CE24" s="6">
        <v>200</v>
      </c>
      <c r="CF24" t="s">
        <v>58</v>
      </c>
    </row>
    <row r="25" spans="1:84" ht="13.8" thickBot="1">
      <c r="A25" s="56"/>
      <c r="B25" s="53"/>
      <c r="C25" s="168"/>
      <c r="D25" s="53"/>
      <c r="E25" s="57"/>
      <c r="F25" s="53"/>
      <c r="G25" s="53"/>
      <c r="H25" s="53"/>
      <c r="I25" s="53"/>
      <c r="J25" s="58"/>
      <c r="K25" s="58"/>
      <c r="L25" s="58"/>
      <c r="M25" s="58"/>
      <c r="N25" s="58"/>
      <c r="O25" s="59"/>
      <c r="P25" s="60"/>
      <c r="Q25" s="61"/>
      <c r="R25" s="61"/>
      <c r="S25" s="58"/>
      <c r="T25" s="54"/>
      <c r="U25" s="58"/>
      <c r="V25" s="58"/>
      <c r="W25" s="62"/>
      <c r="X25" s="271" t="str">
        <f>IFERROR(VLOOKUP(H10,個票2!CA5:CB39,2,FALSE),"")</f>
        <v/>
      </c>
      <c r="Y25" s="272"/>
      <c r="Z25" s="272"/>
      <c r="AA25" s="272"/>
      <c r="AB25" s="267" t="s">
        <v>39</v>
      </c>
      <c r="AC25" s="268"/>
      <c r="AD25" s="162"/>
      <c r="AE25" s="163"/>
      <c r="AF25" s="163"/>
      <c r="AG25" s="163"/>
      <c r="AH25" s="164"/>
      <c r="AI25" s="394"/>
      <c r="AJ25" s="394"/>
      <c r="AK25" s="394"/>
      <c r="AL25" s="387"/>
      <c r="AM25" s="388"/>
      <c r="AV25" s="4"/>
      <c r="AX25" s="134" t="str">
        <f>IF(X25&gt;=AI26,"○","！（補助上限額を超過しています）")</f>
        <v>○</v>
      </c>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6"/>
      <c r="CA25" t="s">
        <v>14</v>
      </c>
      <c r="CB25" s="6">
        <v>638</v>
      </c>
      <c r="CC25" t="s">
        <v>58</v>
      </c>
      <c r="CD25"/>
      <c r="CE25" s="6">
        <v>200</v>
      </c>
      <c r="CF25" t="s">
        <v>58</v>
      </c>
    </row>
    <row r="26" spans="1:84" ht="15" customHeight="1">
      <c r="A26" s="168" t="s">
        <v>79</v>
      </c>
      <c r="B26" s="53"/>
      <c r="C26" s="168"/>
      <c r="D26" s="53"/>
      <c r="E26" s="57"/>
      <c r="F26" s="53"/>
      <c r="G26" s="53"/>
      <c r="H26" s="53"/>
      <c r="I26" s="53"/>
      <c r="J26" s="58"/>
      <c r="K26" s="58"/>
      <c r="L26" s="58"/>
      <c r="M26" s="58"/>
      <c r="N26" s="58"/>
      <c r="O26" s="59"/>
      <c r="P26" s="60"/>
      <c r="Q26" s="61"/>
      <c r="R26" s="61"/>
      <c r="S26" s="58"/>
      <c r="T26" s="54"/>
      <c r="U26" s="58"/>
      <c r="V26" s="58"/>
      <c r="W26" s="62"/>
      <c r="X26" s="273"/>
      <c r="Y26" s="274"/>
      <c r="Z26" s="274"/>
      <c r="AA26" s="274"/>
      <c r="AB26" s="269"/>
      <c r="AC26" s="270"/>
      <c r="AD26" s="165"/>
      <c r="AE26" s="166"/>
      <c r="AF26" s="166"/>
      <c r="AG26" s="166"/>
      <c r="AH26" s="167"/>
      <c r="AI26" s="389">
        <f>SUM(AI24:AK25)</f>
        <v>0</v>
      </c>
      <c r="AJ26" s="389"/>
      <c r="AK26" s="389"/>
      <c r="AL26" s="390"/>
      <c r="AM26" s="391"/>
      <c r="CA26" t="s">
        <v>15</v>
      </c>
      <c r="CB26" s="6">
        <f>CD26*個票2!$AC$10</f>
        <v>0</v>
      </c>
      <c r="CC26" t="s">
        <v>59</v>
      </c>
      <c r="CD26" s="6">
        <v>38</v>
      </c>
      <c r="CE26" s="6" t="s">
        <v>61</v>
      </c>
      <c r="CF26" s="6"/>
    </row>
    <row r="27" spans="1:84" ht="15" customHeight="1">
      <c r="A27" s="281" t="s">
        <v>80</v>
      </c>
      <c r="B27" s="282"/>
      <c r="C27" s="282"/>
      <c r="D27" s="282"/>
      <c r="E27" s="282"/>
      <c r="F27" s="282"/>
      <c r="G27" s="283"/>
      <c r="H27" s="282" t="s">
        <v>158</v>
      </c>
      <c r="I27" s="282"/>
      <c r="J27" s="282"/>
      <c r="K27" s="282"/>
      <c r="L27" s="282"/>
      <c r="M27" s="281" t="s">
        <v>23</v>
      </c>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CA27" t="s">
        <v>16</v>
      </c>
      <c r="CB27" s="6">
        <f>CD27*個票2!$AC$10</f>
        <v>0</v>
      </c>
      <c r="CC27" t="s">
        <v>59</v>
      </c>
      <c r="CD27" s="6">
        <v>40</v>
      </c>
      <c r="CE27" s="6" t="s">
        <v>61</v>
      </c>
      <c r="CF27" s="6"/>
    </row>
    <row r="28" spans="1:84" ht="15" customHeight="1">
      <c r="A28" s="106" t="s">
        <v>81</v>
      </c>
      <c r="B28" s="107"/>
      <c r="C28" s="107"/>
      <c r="D28" s="107"/>
      <c r="E28" s="108"/>
      <c r="F28" s="108"/>
      <c r="G28" s="109"/>
      <c r="H28" s="294"/>
      <c r="I28" s="294"/>
      <c r="J28" s="294"/>
      <c r="K28" s="294"/>
      <c r="L28" s="294"/>
      <c r="M28" s="284"/>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6"/>
      <c r="CA28" t="s">
        <v>17</v>
      </c>
      <c r="CB28" s="6">
        <f>CD28*個票2!$AC$10</f>
        <v>0</v>
      </c>
      <c r="CC28" t="s">
        <v>59</v>
      </c>
      <c r="CD28" s="6">
        <v>38</v>
      </c>
      <c r="CE28" s="6" t="s">
        <v>61</v>
      </c>
      <c r="CF28" s="6"/>
    </row>
    <row r="29" spans="1:84" ht="15" customHeight="1">
      <c r="A29" s="64" t="s">
        <v>82</v>
      </c>
      <c r="B29" s="65"/>
      <c r="C29" s="65"/>
      <c r="D29" s="65"/>
      <c r="E29" s="66"/>
      <c r="F29" s="66"/>
      <c r="G29" s="67"/>
      <c r="H29" s="293"/>
      <c r="I29" s="293"/>
      <c r="J29" s="293"/>
      <c r="K29" s="293"/>
      <c r="L29" s="293"/>
      <c r="M29" s="287"/>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9"/>
      <c r="CA29" t="s">
        <v>18</v>
      </c>
      <c r="CB29" s="6">
        <f>CD29*個票2!$AC$10</f>
        <v>0</v>
      </c>
      <c r="CC29" t="s">
        <v>59</v>
      </c>
      <c r="CD29" s="6">
        <v>48</v>
      </c>
      <c r="CE29" s="6" t="s">
        <v>61</v>
      </c>
      <c r="CF29" s="6"/>
    </row>
    <row r="30" spans="1:84" ht="15" customHeight="1">
      <c r="A30" s="64" t="s">
        <v>83</v>
      </c>
      <c r="B30" s="65"/>
      <c r="C30" s="65"/>
      <c r="D30" s="65"/>
      <c r="E30" s="66"/>
      <c r="F30" s="66"/>
      <c r="G30" s="67"/>
      <c r="H30" s="293"/>
      <c r="I30" s="293"/>
      <c r="J30" s="293"/>
      <c r="K30" s="293"/>
      <c r="L30" s="293"/>
      <c r="M30" s="287"/>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9"/>
      <c r="CA30" t="s">
        <v>19</v>
      </c>
      <c r="CB30" s="6">
        <f>CD30*個票2!$AC$10</f>
        <v>0</v>
      </c>
      <c r="CC30" t="s">
        <v>59</v>
      </c>
      <c r="CD30" s="6">
        <v>43</v>
      </c>
      <c r="CE30" s="6" t="s">
        <v>61</v>
      </c>
      <c r="CF30" s="6"/>
    </row>
    <row r="31" spans="1:84" ht="15" customHeight="1">
      <c r="A31" s="64" t="s">
        <v>84</v>
      </c>
      <c r="B31" s="65"/>
      <c r="C31" s="65"/>
      <c r="D31" s="65"/>
      <c r="E31" s="66"/>
      <c r="F31" s="66"/>
      <c r="G31" s="67"/>
      <c r="H31" s="293"/>
      <c r="I31" s="293"/>
      <c r="J31" s="293"/>
      <c r="K31" s="293"/>
      <c r="L31" s="293"/>
      <c r="M31" s="287"/>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9"/>
      <c r="CA31" t="s">
        <v>20</v>
      </c>
      <c r="CB31" s="6">
        <f>CD31*個票2!$AC$10</f>
        <v>0</v>
      </c>
      <c r="CC31" t="s">
        <v>59</v>
      </c>
      <c r="CD31" s="6">
        <v>36</v>
      </c>
      <c r="CE31" s="6" t="s">
        <v>61</v>
      </c>
      <c r="CF31" s="6"/>
    </row>
    <row r="32" spans="1:84" ht="15" customHeight="1">
      <c r="A32" s="64" t="s">
        <v>85</v>
      </c>
      <c r="B32" s="65"/>
      <c r="C32" s="65"/>
      <c r="D32" s="65"/>
      <c r="E32" s="66"/>
      <c r="F32" s="66"/>
      <c r="G32" s="67"/>
      <c r="H32" s="293"/>
      <c r="I32" s="293"/>
      <c r="J32" s="293"/>
      <c r="K32" s="293"/>
      <c r="L32" s="293"/>
      <c r="M32" s="287"/>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9"/>
      <c r="CA32" t="s">
        <v>31</v>
      </c>
      <c r="CB32" s="6">
        <f>CD32*個票2!$AC$10</f>
        <v>0</v>
      </c>
      <c r="CC32" t="s">
        <v>59</v>
      </c>
      <c r="CD32" s="6">
        <v>37</v>
      </c>
      <c r="CE32" s="6" t="s">
        <v>61</v>
      </c>
      <c r="CF32" s="6"/>
    </row>
    <row r="33" spans="1:84" ht="15" customHeight="1">
      <c r="A33" s="64" t="s">
        <v>86</v>
      </c>
      <c r="B33" s="65"/>
      <c r="C33" s="65"/>
      <c r="D33" s="65"/>
      <c r="E33" s="66"/>
      <c r="F33" s="66"/>
      <c r="G33" s="67"/>
      <c r="H33" s="293"/>
      <c r="I33" s="293"/>
      <c r="J33" s="293"/>
      <c r="K33" s="293"/>
      <c r="L33" s="293"/>
      <c r="M33" s="287"/>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9"/>
      <c r="AV33" s="4"/>
      <c r="CA33" t="s">
        <v>32</v>
      </c>
      <c r="CB33" s="6">
        <f>CD33*個票2!$AC$10</f>
        <v>0</v>
      </c>
      <c r="CC33" t="s">
        <v>59</v>
      </c>
      <c r="CD33" s="6">
        <v>35</v>
      </c>
      <c r="CE33" s="6" t="s">
        <v>61</v>
      </c>
      <c r="CF33" s="6"/>
    </row>
    <row r="34" spans="1:84" ht="15" customHeight="1">
      <c r="A34" s="64" t="s">
        <v>87</v>
      </c>
      <c r="B34" s="65"/>
      <c r="C34" s="65"/>
      <c r="D34" s="65"/>
      <c r="E34" s="66"/>
      <c r="F34" s="66"/>
      <c r="G34" s="67"/>
      <c r="H34" s="293"/>
      <c r="I34" s="293"/>
      <c r="J34" s="293"/>
      <c r="K34" s="293"/>
      <c r="L34" s="293"/>
      <c r="M34" s="287"/>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9"/>
      <c r="CA34" t="s">
        <v>33</v>
      </c>
      <c r="CB34" s="6">
        <f>CD34*個票2!$AC$10</f>
        <v>0</v>
      </c>
      <c r="CC34" t="s">
        <v>59</v>
      </c>
      <c r="CD34" s="6">
        <v>37</v>
      </c>
      <c r="CE34" s="6" t="s">
        <v>61</v>
      </c>
      <c r="CF34" s="6"/>
    </row>
    <row r="35" spans="1:84" ht="15" customHeight="1">
      <c r="A35" s="64" t="s">
        <v>88</v>
      </c>
      <c r="B35" s="68"/>
      <c r="C35" s="68"/>
      <c r="D35" s="68"/>
      <c r="E35" s="68"/>
      <c r="F35" s="68"/>
      <c r="G35" s="69"/>
      <c r="H35" s="293"/>
      <c r="I35" s="293"/>
      <c r="J35" s="293"/>
      <c r="K35" s="293"/>
      <c r="L35" s="293"/>
      <c r="M35" s="287"/>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9"/>
      <c r="CA35" t="s">
        <v>34</v>
      </c>
      <c r="CB35" s="6">
        <f>CD35*個票2!$AC$10</f>
        <v>0</v>
      </c>
      <c r="CC35" t="s">
        <v>59</v>
      </c>
      <c r="CD35" s="6">
        <v>35</v>
      </c>
      <c r="CE35" s="6" t="s">
        <v>61</v>
      </c>
      <c r="CF35" s="6"/>
    </row>
    <row r="36" spans="1:84" ht="15" customHeight="1">
      <c r="A36" s="70" t="s">
        <v>89</v>
      </c>
      <c r="B36" s="71"/>
      <c r="C36" s="71"/>
      <c r="D36" s="71"/>
      <c r="E36" s="72"/>
      <c r="F36" s="72"/>
      <c r="G36" s="73"/>
      <c r="H36" s="280"/>
      <c r="I36" s="280"/>
      <c r="J36" s="280"/>
      <c r="K36" s="280"/>
      <c r="L36" s="280"/>
      <c r="M36" s="290"/>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2"/>
      <c r="CA36" t="s">
        <v>35</v>
      </c>
      <c r="CB36" s="6">
        <f>CD36*個票2!$AC$10</f>
        <v>0</v>
      </c>
      <c r="CC36" t="s">
        <v>59</v>
      </c>
      <c r="CD36" s="6">
        <v>37</v>
      </c>
      <c r="CE36" s="6" t="s">
        <v>61</v>
      </c>
      <c r="CF36" s="6"/>
    </row>
    <row r="37" spans="1:84" ht="15" customHeight="1">
      <c r="A37" s="74" t="s">
        <v>46</v>
      </c>
      <c r="B37" s="75"/>
      <c r="C37" s="75"/>
      <c r="D37" s="75"/>
      <c r="E37" s="75"/>
      <c r="F37" s="75"/>
      <c r="G37" s="76"/>
      <c r="H37" s="275">
        <f>SUM(H28:L36)</f>
        <v>0</v>
      </c>
      <c r="I37" s="275"/>
      <c r="J37" s="275"/>
      <c r="K37" s="275"/>
      <c r="L37" s="276"/>
      <c r="M37" s="277"/>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9"/>
      <c r="CA37" t="s">
        <v>36</v>
      </c>
      <c r="CB37" s="6">
        <f>CD37*個票2!$AC$10</f>
        <v>0</v>
      </c>
      <c r="CC37" t="s">
        <v>59</v>
      </c>
      <c r="CD37" s="6">
        <v>35</v>
      </c>
      <c r="CE37" s="6" t="s">
        <v>61</v>
      </c>
      <c r="CF37" s="6"/>
    </row>
    <row r="38" spans="1:84" ht="6" customHeight="1" thickBot="1">
      <c r="A38" s="77"/>
      <c r="B38" s="77"/>
      <c r="C38" s="77"/>
      <c r="D38" s="77"/>
      <c r="E38" s="78"/>
      <c r="F38" s="78"/>
      <c r="G38" s="78"/>
      <c r="H38" s="78"/>
      <c r="I38" s="78"/>
      <c r="J38" s="79"/>
      <c r="K38" s="79"/>
      <c r="L38" s="79"/>
      <c r="M38" s="79"/>
      <c r="N38" s="79"/>
      <c r="O38" s="80"/>
      <c r="P38" s="80"/>
      <c r="Q38" s="80"/>
      <c r="R38" s="80"/>
      <c r="S38" s="80"/>
      <c r="T38" s="80"/>
      <c r="U38" s="80"/>
      <c r="V38" s="80"/>
      <c r="W38" s="80"/>
      <c r="X38" s="80"/>
      <c r="Y38" s="80"/>
      <c r="Z38" s="80"/>
      <c r="AA38" s="80"/>
      <c r="AB38" s="80"/>
      <c r="AC38" s="80"/>
      <c r="AD38" s="80"/>
      <c r="AE38" s="80"/>
      <c r="AF38" s="80"/>
      <c r="AG38" s="80"/>
      <c r="AH38" s="88"/>
      <c r="AI38" s="80"/>
      <c r="AJ38" s="80"/>
      <c r="AK38" s="80"/>
      <c r="AL38" s="80"/>
      <c r="AM38" s="80"/>
      <c r="CA38" t="s">
        <v>37</v>
      </c>
      <c r="CB38" s="6">
        <f>CD38*個票2!$AC$10</f>
        <v>0</v>
      </c>
      <c r="CC38" t="s">
        <v>59</v>
      </c>
      <c r="CD38" s="6">
        <v>37</v>
      </c>
      <c r="CE38" s="6" t="s">
        <v>61</v>
      </c>
      <c r="CF38" s="6"/>
    </row>
    <row r="39" spans="1:84" s="4" customFormat="1" ht="19.5" customHeight="1" thickBot="1">
      <c r="A39" s="55" t="s">
        <v>66</v>
      </c>
      <c r="B39" s="53"/>
      <c r="C39" s="53"/>
      <c r="D39" s="53"/>
      <c r="E39" s="53"/>
      <c r="F39" s="53"/>
      <c r="G39" s="53"/>
      <c r="H39" s="53"/>
      <c r="I39" s="50"/>
      <c r="J39" s="54"/>
      <c r="K39" s="49"/>
      <c r="L39" s="51"/>
      <c r="M39" s="51"/>
      <c r="N39" s="51"/>
      <c r="O39" s="51"/>
      <c r="P39" s="51"/>
      <c r="Q39" s="51"/>
      <c r="R39" s="51"/>
      <c r="S39" s="51"/>
      <c r="T39" s="51"/>
      <c r="U39" s="51"/>
      <c r="V39" s="51"/>
      <c r="W39" s="51"/>
      <c r="X39" s="51"/>
      <c r="Y39" s="51"/>
      <c r="Z39" s="51"/>
      <c r="AA39" s="51"/>
      <c r="AB39" s="51"/>
      <c r="AC39" s="51"/>
      <c r="AD39" s="51"/>
      <c r="AE39" s="261" t="s">
        <v>157</v>
      </c>
      <c r="AF39" s="262"/>
      <c r="AG39" s="262"/>
      <c r="AH39" s="263"/>
      <c r="AI39" s="329">
        <f>ROUNDDOWN(IFERROR(IF(H10="居宅介護支援事業所",(X42*AI42+X43*AI43+X44*AI44+X45*AI45)/1000,(X40*AI40+X41*AI41)/1000),""),0)</f>
        <v>0</v>
      </c>
      <c r="AJ39" s="330"/>
      <c r="AK39" s="330"/>
      <c r="AL39" s="320" t="s">
        <v>39</v>
      </c>
      <c r="AM39" s="321"/>
      <c r="CA39" t="s">
        <v>38</v>
      </c>
      <c r="CB39" s="6">
        <f>CD39*個票2!$AC$10</f>
        <v>0</v>
      </c>
      <c r="CC39" t="s">
        <v>59</v>
      </c>
      <c r="CD39" s="6">
        <v>35</v>
      </c>
      <c r="CE39" s="6" t="s">
        <v>61</v>
      </c>
      <c r="CF39" s="6"/>
    </row>
    <row r="40" spans="1:84" s="4" customFormat="1" ht="15.75" customHeight="1">
      <c r="A40" s="304" t="s">
        <v>119</v>
      </c>
      <c r="B40" s="305"/>
      <c r="C40" s="305"/>
      <c r="D40" s="305"/>
      <c r="E40" s="305"/>
      <c r="F40" s="305"/>
      <c r="G40" s="305"/>
      <c r="H40" s="305"/>
      <c r="I40" s="305"/>
      <c r="J40" s="306"/>
      <c r="K40" s="196" t="s">
        <v>114</v>
      </c>
      <c r="L40" s="198"/>
      <c r="M40" s="24"/>
      <c r="N40" s="197"/>
      <c r="O40" s="197"/>
      <c r="P40" s="197"/>
      <c r="Q40" s="28"/>
      <c r="R40" s="197"/>
      <c r="S40" s="197"/>
      <c r="T40" s="197"/>
      <c r="U40" s="197"/>
      <c r="V40" s="197"/>
      <c r="W40" s="27"/>
      <c r="X40" s="303">
        <f>IF($H$10="介護予防・生活支援サービス事業の事業者","",1500)</f>
        <v>1500</v>
      </c>
      <c r="Y40" s="303"/>
      <c r="Z40" s="303"/>
      <c r="AA40" s="300" t="s">
        <v>52</v>
      </c>
      <c r="AB40" s="301"/>
      <c r="AC40" s="295" t="s">
        <v>53</v>
      </c>
      <c r="AD40" s="296"/>
      <c r="AE40" s="296"/>
      <c r="AF40" s="296"/>
      <c r="AG40" s="296"/>
      <c r="AH40" s="297"/>
      <c r="AI40" s="298"/>
      <c r="AJ40" s="299"/>
      <c r="AK40" s="299"/>
      <c r="AL40" s="395" t="s">
        <v>42</v>
      </c>
      <c r="AM40" s="396"/>
      <c r="CA40" t="s">
        <v>103</v>
      </c>
      <c r="CB40"/>
      <c r="CC40"/>
      <c r="CD40"/>
      <c r="CE40"/>
      <c r="CF40"/>
    </row>
    <row r="41" spans="1:84" s="4" customFormat="1" ht="15.75" customHeight="1">
      <c r="A41" s="307"/>
      <c r="B41" s="308"/>
      <c r="C41" s="308"/>
      <c r="D41" s="308"/>
      <c r="E41" s="308"/>
      <c r="F41" s="308"/>
      <c r="G41" s="308"/>
      <c r="H41" s="308"/>
      <c r="I41" s="308"/>
      <c r="J41" s="309"/>
      <c r="K41" s="196" t="s">
        <v>115</v>
      </c>
      <c r="L41" s="198"/>
      <c r="M41" s="24"/>
      <c r="N41" s="197"/>
      <c r="O41" s="197"/>
      <c r="P41" s="197"/>
      <c r="Q41" s="28"/>
      <c r="R41" s="197"/>
      <c r="S41" s="197"/>
      <c r="T41" s="197"/>
      <c r="U41" s="197"/>
      <c r="V41" s="197"/>
      <c r="W41" s="27"/>
      <c r="X41" s="303">
        <f>IF($H$10="介護予防・生活支援サービス事業の事業者","",3000)</f>
        <v>3000</v>
      </c>
      <c r="Y41" s="303"/>
      <c r="Z41" s="303"/>
      <c r="AA41" s="300" t="s">
        <v>52</v>
      </c>
      <c r="AB41" s="301"/>
      <c r="AC41" s="295" t="s">
        <v>53</v>
      </c>
      <c r="AD41" s="296"/>
      <c r="AE41" s="296"/>
      <c r="AF41" s="296"/>
      <c r="AG41" s="296"/>
      <c r="AH41" s="297"/>
      <c r="AI41" s="298"/>
      <c r="AJ41" s="299"/>
      <c r="AK41" s="299"/>
      <c r="AL41" s="326" t="s">
        <v>42</v>
      </c>
      <c r="AM41" s="327"/>
    </row>
    <row r="42" spans="1:84" s="4" customFormat="1" ht="15.75" customHeight="1">
      <c r="A42" s="131"/>
      <c r="B42" s="397" t="s">
        <v>116</v>
      </c>
      <c r="C42" s="398"/>
      <c r="D42" s="398"/>
      <c r="E42" s="398"/>
      <c r="F42" s="398"/>
      <c r="G42" s="398"/>
      <c r="H42" s="398"/>
      <c r="I42" s="398"/>
      <c r="J42" s="399"/>
      <c r="K42" s="200" t="s">
        <v>114</v>
      </c>
      <c r="L42" s="200"/>
      <c r="M42" s="129"/>
      <c r="N42" s="129"/>
      <c r="O42" s="130"/>
      <c r="P42" s="130"/>
      <c r="Q42" s="200"/>
      <c r="R42" s="200"/>
      <c r="S42" s="200"/>
      <c r="T42" s="200"/>
      <c r="U42" s="200"/>
      <c r="V42" s="200"/>
      <c r="W42" s="128"/>
      <c r="X42" s="303">
        <f>IF($H$10="介護予防・生活支援サービス事業の事業者","",1500)</f>
        <v>1500</v>
      </c>
      <c r="Y42" s="303"/>
      <c r="Z42" s="303"/>
      <c r="AA42" s="300" t="s">
        <v>52</v>
      </c>
      <c r="AB42" s="301"/>
      <c r="AC42" s="295" t="s">
        <v>53</v>
      </c>
      <c r="AD42" s="296"/>
      <c r="AE42" s="296"/>
      <c r="AF42" s="296"/>
      <c r="AG42" s="296"/>
      <c r="AH42" s="297"/>
      <c r="AI42" s="298"/>
      <c r="AJ42" s="299"/>
      <c r="AK42" s="299"/>
      <c r="AL42" s="324" t="s">
        <v>42</v>
      </c>
      <c r="AM42" s="325"/>
    </row>
    <row r="43" spans="1:84" s="4" customFormat="1" ht="15.75" customHeight="1">
      <c r="A43" s="126"/>
      <c r="B43" s="400"/>
      <c r="C43" s="401"/>
      <c r="D43" s="401"/>
      <c r="E43" s="401"/>
      <c r="F43" s="401"/>
      <c r="G43" s="401"/>
      <c r="H43" s="401"/>
      <c r="I43" s="401"/>
      <c r="J43" s="402"/>
      <c r="K43" s="26" t="s">
        <v>117</v>
      </c>
      <c r="L43" s="26"/>
      <c r="M43" s="26"/>
      <c r="N43" s="26"/>
      <c r="O43" s="18"/>
      <c r="P43" s="18"/>
      <c r="Q43" s="17"/>
      <c r="R43" s="17"/>
      <c r="S43" s="17"/>
      <c r="T43" s="17"/>
      <c r="U43" s="17"/>
      <c r="V43" s="17"/>
      <c r="W43" s="19"/>
      <c r="X43" s="303">
        <f>IF($H$10="介護予防・生活支援サービス事業の事業者","",4500)</f>
        <v>4500</v>
      </c>
      <c r="Y43" s="303"/>
      <c r="Z43" s="303"/>
      <c r="AA43" s="300" t="s">
        <v>52</v>
      </c>
      <c r="AB43" s="301"/>
      <c r="AC43" s="295" t="s">
        <v>53</v>
      </c>
      <c r="AD43" s="296"/>
      <c r="AE43" s="296"/>
      <c r="AF43" s="296"/>
      <c r="AG43" s="296"/>
      <c r="AH43" s="297"/>
      <c r="AI43" s="298"/>
      <c r="AJ43" s="299"/>
      <c r="AK43" s="299"/>
      <c r="AL43" s="324" t="s">
        <v>42</v>
      </c>
      <c r="AM43" s="325"/>
    </row>
    <row r="44" spans="1:84" s="4" customFormat="1" ht="15.75" customHeight="1">
      <c r="A44" s="126"/>
      <c r="B44" s="400"/>
      <c r="C44" s="401"/>
      <c r="D44" s="401"/>
      <c r="E44" s="401"/>
      <c r="F44" s="401"/>
      <c r="G44" s="401"/>
      <c r="H44" s="401"/>
      <c r="I44" s="401"/>
      <c r="J44" s="402"/>
      <c r="K44" s="25" t="s">
        <v>115</v>
      </c>
      <c r="L44" s="25"/>
      <c r="M44" s="25"/>
      <c r="N44" s="25"/>
      <c r="O44" s="28"/>
      <c r="P44" s="28"/>
      <c r="Q44" s="197"/>
      <c r="R44" s="197"/>
      <c r="S44" s="197"/>
      <c r="T44" s="197"/>
      <c r="U44" s="197"/>
      <c r="V44" s="197"/>
      <c r="W44" s="27"/>
      <c r="X44" s="303">
        <f>IF($H$10="介護予防・生活支援サービス事業の事業者","",3000)</f>
        <v>3000</v>
      </c>
      <c r="Y44" s="303"/>
      <c r="Z44" s="303"/>
      <c r="AA44" s="300" t="s">
        <v>52</v>
      </c>
      <c r="AB44" s="301"/>
      <c r="AC44" s="295" t="s">
        <v>53</v>
      </c>
      <c r="AD44" s="296"/>
      <c r="AE44" s="296"/>
      <c r="AF44" s="296"/>
      <c r="AG44" s="296"/>
      <c r="AH44" s="297"/>
      <c r="AI44" s="298"/>
      <c r="AJ44" s="299"/>
      <c r="AK44" s="299"/>
      <c r="AL44" s="324" t="s">
        <v>42</v>
      </c>
      <c r="AM44" s="325"/>
    </row>
    <row r="45" spans="1:84" s="4" customFormat="1" ht="15.75" customHeight="1">
      <c r="A45" s="127"/>
      <c r="B45" s="403"/>
      <c r="C45" s="404"/>
      <c r="D45" s="404"/>
      <c r="E45" s="404"/>
      <c r="F45" s="404"/>
      <c r="G45" s="404"/>
      <c r="H45" s="404"/>
      <c r="I45" s="404"/>
      <c r="J45" s="405"/>
      <c r="K45" s="25" t="s">
        <v>118</v>
      </c>
      <c r="L45" s="25"/>
      <c r="M45" s="25"/>
      <c r="N45" s="25"/>
      <c r="O45" s="28"/>
      <c r="P45" s="28"/>
      <c r="Q45" s="197"/>
      <c r="R45" s="197"/>
      <c r="S45" s="197"/>
      <c r="T45" s="197"/>
      <c r="U45" s="197"/>
      <c r="V45" s="197"/>
      <c r="W45" s="27"/>
      <c r="X45" s="303">
        <f>IF($H$10="介護予防・生活支援サービス事業の事業者","",6000)</f>
        <v>6000</v>
      </c>
      <c r="Y45" s="303"/>
      <c r="Z45" s="303"/>
      <c r="AA45" s="300" t="s">
        <v>52</v>
      </c>
      <c r="AB45" s="301"/>
      <c r="AC45" s="295" t="s">
        <v>53</v>
      </c>
      <c r="AD45" s="296"/>
      <c r="AE45" s="296"/>
      <c r="AF45" s="296"/>
      <c r="AG45" s="296"/>
      <c r="AH45" s="297"/>
      <c r="AI45" s="298"/>
      <c r="AJ45" s="299"/>
      <c r="AK45" s="299"/>
      <c r="AL45" s="324" t="s">
        <v>42</v>
      </c>
      <c r="AM45" s="325"/>
    </row>
    <row r="46" spans="1:84" s="4" customFormat="1" ht="6" customHeight="1" thickBot="1">
      <c r="A46" s="53"/>
      <c r="B46" s="53"/>
      <c r="C46" s="53"/>
      <c r="D46" s="53"/>
      <c r="E46" s="53"/>
      <c r="F46" s="53"/>
      <c r="G46" s="53"/>
      <c r="H46" s="53"/>
      <c r="I46" s="50"/>
      <c r="J46" s="54"/>
      <c r="K46" s="49"/>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row>
    <row r="47" spans="1:84" s="4" customFormat="1" ht="19.5" customHeight="1" thickBot="1">
      <c r="A47" s="55" t="s">
        <v>67</v>
      </c>
      <c r="B47" s="49"/>
      <c r="C47" s="53"/>
      <c r="D47" s="53"/>
      <c r="E47" s="53"/>
      <c r="F47" s="53"/>
      <c r="G47" s="53"/>
      <c r="H47" s="53"/>
      <c r="I47" s="50"/>
      <c r="J47" s="54"/>
      <c r="K47" s="49"/>
      <c r="L47" s="51"/>
      <c r="M47" s="51"/>
      <c r="N47" s="51"/>
      <c r="O47" s="52"/>
      <c r="P47" s="52"/>
      <c r="Q47" s="52"/>
      <c r="R47" s="52"/>
      <c r="S47" s="52"/>
      <c r="T47" s="81"/>
      <c r="U47" s="81"/>
      <c r="V47" s="81"/>
      <c r="W47" s="81"/>
      <c r="X47" s="264" t="s">
        <v>90</v>
      </c>
      <c r="Y47" s="265"/>
      <c r="Z47" s="265"/>
      <c r="AA47" s="265"/>
      <c r="AB47" s="265"/>
      <c r="AC47" s="266"/>
      <c r="AD47" s="261" t="s">
        <v>156</v>
      </c>
      <c r="AE47" s="262"/>
      <c r="AF47" s="262"/>
      <c r="AG47" s="262"/>
      <c r="AH47" s="263"/>
      <c r="AI47" s="322">
        <f>MIN(X48,ROUNDDOWN(H60/1000,0))</f>
        <v>0</v>
      </c>
      <c r="AJ47" s="323"/>
      <c r="AK47" s="323"/>
      <c r="AL47" s="320" t="s">
        <v>39</v>
      </c>
      <c r="AM47" s="321"/>
    </row>
    <row r="48" spans="1:84" s="4" customFormat="1" ht="13.8" thickBot="1">
      <c r="A48" s="52"/>
      <c r="B48" s="53"/>
      <c r="C48" s="53"/>
      <c r="D48" s="53"/>
      <c r="E48" s="53"/>
      <c r="F48" s="53"/>
      <c r="G48" s="53"/>
      <c r="H48" s="53"/>
      <c r="I48" s="53"/>
      <c r="J48" s="53"/>
      <c r="K48" s="53"/>
      <c r="L48" s="53"/>
      <c r="M48" s="53"/>
      <c r="N48" s="53"/>
      <c r="O48" s="53"/>
      <c r="P48" s="53"/>
      <c r="Q48" s="53"/>
      <c r="R48" s="53"/>
      <c r="S48" s="53"/>
      <c r="T48" s="53"/>
      <c r="U48" s="53"/>
      <c r="V48" s="53"/>
      <c r="W48" s="53"/>
      <c r="X48" s="310" t="str">
        <f>IFERROR(VLOOKUP(H10,個票2!CA5:CE39,5,FALSE),"")</f>
        <v/>
      </c>
      <c r="Y48" s="311"/>
      <c r="Z48" s="311"/>
      <c r="AA48" s="311"/>
      <c r="AB48" s="331" t="s">
        <v>39</v>
      </c>
      <c r="AC48" s="332"/>
      <c r="AD48" s="156"/>
      <c r="AE48" s="157"/>
      <c r="AF48" s="157"/>
      <c r="AG48" s="157"/>
      <c r="AH48" s="158"/>
      <c r="AI48" s="317"/>
      <c r="AJ48" s="317"/>
      <c r="AK48" s="317"/>
      <c r="AL48" s="318"/>
      <c r="AM48" s="319"/>
      <c r="AX48" s="134" t="str">
        <f>IF(X48&gt;=AI49,"○","！（補助上限額を超過しています）")</f>
        <v>○</v>
      </c>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6"/>
    </row>
    <row r="49" spans="1:46" s="4" customFormat="1" ht="13.5" customHeight="1">
      <c r="A49" s="168" t="s">
        <v>92</v>
      </c>
      <c r="B49" s="53"/>
      <c r="C49" s="53"/>
      <c r="D49" s="53"/>
      <c r="E49" s="53"/>
      <c r="F49" s="53"/>
      <c r="G49" s="53"/>
      <c r="H49" s="53"/>
      <c r="I49" s="53"/>
      <c r="J49" s="53"/>
      <c r="K49" s="53"/>
      <c r="L49" s="53"/>
      <c r="M49" s="53"/>
      <c r="N49" s="53"/>
      <c r="O49" s="53"/>
      <c r="P49" s="53"/>
      <c r="Q49" s="53"/>
      <c r="R49" s="53"/>
      <c r="S49" s="53"/>
      <c r="T49" s="53"/>
      <c r="U49" s="53"/>
      <c r="V49" s="53"/>
      <c r="W49" s="53"/>
      <c r="X49" s="312"/>
      <c r="Y49" s="313"/>
      <c r="Z49" s="313"/>
      <c r="AA49" s="313"/>
      <c r="AB49" s="333"/>
      <c r="AC49" s="334"/>
      <c r="AD49" s="159"/>
      <c r="AE49" s="160"/>
      <c r="AF49" s="160"/>
      <c r="AG49" s="160"/>
      <c r="AH49" s="161"/>
      <c r="AI49" s="302">
        <f>SUM(AI47:AK48)</f>
        <v>0</v>
      </c>
      <c r="AJ49" s="302"/>
      <c r="AK49" s="302"/>
      <c r="AL49" s="315"/>
      <c r="AM49" s="316"/>
      <c r="AT49" s="5"/>
    </row>
    <row r="50" spans="1:46" ht="15" customHeight="1">
      <c r="A50" s="281" t="s">
        <v>80</v>
      </c>
      <c r="B50" s="282"/>
      <c r="C50" s="282"/>
      <c r="D50" s="282"/>
      <c r="E50" s="282"/>
      <c r="F50" s="282"/>
      <c r="G50" s="283"/>
      <c r="H50" s="282" t="s">
        <v>158</v>
      </c>
      <c r="I50" s="282"/>
      <c r="J50" s="282"/>
      <c r="K50" s="282"/>
      <c r="L50" s="282"/>
      <c r="M50" s="281" t="s">
        <v>23</v>
      </c>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3"/>
    </row>
    <row r="51" spans="1:46" ht="15" customHeight="1">
      <c r="A51" s="106" t="s">
        <v>81</v>
      </c>
      <c r="B51" s="107"/>
      <c r="C51" s="107"/>
      <c r="D51" s="107"/>
      <c r="E51" s="108"/>
      <c r="F51" s="108"/>
      <c r="G51" s="109"/>
      <c r="H51" s="294"/>
      <c r="I51" s="294"/>
      <c r="J51" s="294"/>
      <c r="K51" s="294"/>
      <c r="L51" s="294"/>
      <c r="M51" s="284"/>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6"/>
    </row>
    <row r="52" spans="1:46" ht="15" customHeight="1">
      <c r="A52" s="64" t="s">
        <v>82</v>
      </c>
      <c r="B52" s="65"/>
      <c r="C52" s="65"/>
      <c r="D52" s="65"/>
      <c r="E52" s="66"/>
      <c r="F52" s="66"/>
      <c r="G52" s="67"/>
      <c r="H52" s="293"/>
      <c r="I52" s="293"/>
      <c r="J52" s="293"/>
      <c r="K52" s="293"/>
      <c r="L52" s="293"/>
      <c r="M52" s="287"/>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9"/>
    </row>
    <row r="53" spans="1:46" ht="15" customHeight="1">
      <c r="A53" s="64" t="s">
        <v>83</v>
      </c>
      <c r="B53" s="65"/>
      <c r="C53" s="65"/>
      <c r="D53" s="65"/>
      <c r="E53" s="66"/>
      <c r="F53" s="66"/>
      <c r="G53" s="67"/>
      <c r="H53" s="293"/>
      <c r="I53" s="293"/>
      <c r="J53" s="293"/>
      <c r="K53" s="293"/>
      <c r="L53" s="293"/>
      <c r="M53" s="287"/>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9"/>
    </row>
    <row r="54" spans="1:46" ht="15" customHeight="1">
      <c r="A54" s="64" t="s">
        <v>84</v>
      </c>
      <c r="B54" s="65"/>
      <c r="C54" s="65"/>
      <c r="D54" s="65"/>
      <c r="E54" s="66"/>
      <c r="F54" s="66"/>
      <c r="G54" s="67"/>
      <c r="H54" s="293"/>
      <c r="I54" s="293"/>
      <c r="J54" s="293"/>
      <c r="K54" s="293"/>
      <c r="L54" s="293"/>
      <c r="M54" s="287"/>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9"/>
    </row>
    <row r="55" spans="1:46" ht="15" customHeight="1">
      <c r="A55" s="64" t="s">
        <v>85</v>
      </c>
      <c r="B55" s="65"/>
      <c r="C55" s="65"/>
      <c r="D55" s="65"/>
      <c r="E55" s="66"/>
      <c r="F55" s="66"/>
      <c r="G55" s="67"/>
      <c r="H55" s="293"/>
      <c r="I55" s="293"/>
      <c r="J55" s="293"/>
      <c r="K55" s="293"/>
      <c r="L55" s="293"/>
      <c r="M55" s="287"/>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9"/>
    </row>
    <row r="56" spans="1:46" ht="15" customHeight="1">
      <c r="A56" s="64" t="s">
        <v>86</v>
      </c>
      <c r="B56" s="65"/>
      <c r="C56" s="65"/>
      <c r="D56" s="65"/>
      <c r="E56" s="66"/>
      <c r="F56" s="66"/>
      <c r="G56" s="67"/>
      <c r="H56" s="293"/>
      <c r="I56" s="293"/>
      <c r="J56" s="293"/>
      <c r="K56" s="293"/>
      <c r="L56" s="293"/>
      <c r="M56" s="287"/>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9"/>
    </row>
    <row r="57" spans="1:46" ht="15" customHeight="1">
      <c r="A57" s="64" t="s">
        <v>87</v>
      </c>
      <c r="B57" s="65"/>
      <c r="C57" s="65"/>
      <c r="D57" s="65"/>
      <c r="E57" s="66"/>
      <c r="F57" s="66"/>
      <c r="G57" s="67"/>
      <c r="H57" s="293"/>
      <c r="I57" s="293"/>
      <c r="J57" s="293"/>
      <c r="K57" s="293"/>
      <c r="L57" s="293"/>
      <c r="M57" s="287"/>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9"/>
    </row>
    <row r="58" spans="1:46" ht="15" customHeight="1">
      <c r="A58" s="64" t="s">
        <v>88</v>
      </c>
      <c r="B58" s="68"/>
      <c r="C58" s="68"/>
      <c r="D58" s="68"/>
      <c r="E58" s="68"/>
      <c r="F58" s="68"/>
      <c r="G58" s="69"/>
      <c r="H58" s="293"/>
      <c r="I58" s="293"/>
      <c r="J58" s="293"/>
      <c r="K58" s="293"/>
      <c r="L58" s="293"/>
      <c r="M58" s="287"/>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9"/>
    </row>
    <row r="59" spans="1:46" ht="15" customHeight="1">
      <c r="A59" s="70" t="s">
        <v>89</v>
      </c>
      <c r="B59" s="71"/>
      <c r="C59" s="71"/>
      <c r="D59" s="71"/>
      <c r="E59" s="72"/>
      <c r="F59" s="72"/>
      <c r="G59" s="73"/>
      <c r="H59" s="280"/>
      <c r="I59" s="280"/>
      <c r="J59" s="280"/>
      <c r="K59" s="280"/>
      <c r="L59" s="280"/>
      <c r="M59" s="290"/>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291"/>
      <c r="AL59" s="291"/>
      <c r="AM59" s="292"/>
    </row>
    <row r="60" spans="1:46" ht="15" customHeight="1">
      <c r="A60" s="74" t="s">
        <v>46</v>
      </c>
      <c r="B60" s="82"/>
      <c r="C60" s="82"/>
      <c r="D60" s="82"/>
      <c r="E60" s="75"/>
      <c r="F60" s="75"/>
      <c r="G60" s="76"/>
      <c r="H60" s="275">
        <f>SUM(H51:L59)</f>
        <v>0</v>
      </c>
      <c r="I60" s="275"/>
      <c r="J60" s="275"/>
      <c r="K60" s="275"/>
      <c r="L60" s="276"/>
      <c r="M60" s="277"/>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9"/>
    </row>
    <row r="61" spans="1:46" ht="4.5" customHeight="1">
      <c r="A61" s="77"/>
      <c r="B61" s="77"/>
      <c r="C61" s="77"/>
      <c r="D61" s="77"/>
      <c r="E61" s="83"/>
      <c r="F61" s="83"/>
      <c r="G61" s="83"/>
      <c r="H61" s="83"/>
      <c r="I61" s="83"/>
      <c r="J61" s="85"/>
      <c r="K61" s="85"/>
      <c r="L61" s="85"/>
      <c r="M61" s="85"/>
      <c r="N61" s="85"/>
      <c r="O61" s="83"/>
      <c r="P61" s="83"/>
      <c r="Q61" s="83"/>
      <c r="R61" s="83"/>
      <c r="S61" s="83"/>
      <c r="T61" s="83"/>
      <c r="U61" s="83"/>
      <c r="V61" s="83"/>
      <c r="W61" s="83"/>
      <c r="X61" s="83"/>
      <c r="Y61" s="86"/>
      <c r="Z61" s="86"/>
      <c r="AA61" s="86"/>
      <c r="AB61" s="86"/>
      <c r="AC61" s="86"/>
      <c r="AD61" s="86"/>
      <c r="AE61" s="83"/>
      <c r="AF61" s="83"/>
      <c r="AG61" s="83"/>
      <c r="AH61" s="83"/>
      <c r="AI61" s="83"/>
      <c r="AJ61" s="83"/>
      <c r="AK61" s="83"/>
      <c r="AL61" s="83"/>
      <c r="AM61" s="83"/>
    </row>
    <row r="62" spans="1:46">
      <c r="A62" s="36" t="s">
        <v>159</v>
      </c>
      <c r="B62" s="84"/>
      <c r="C62" s="84"/>
      <c r="D62" s="84"/>
      <c r="E62" s="84"/>
      <c r="F62" s="84"/>
      <c r="G62" s="84"/>
      <c r="H62" s="84"/>
      <c r="I62" s="84"/>
      <c r="J62" s="84"/>
      <c r="K62" s="84"/>
      <c r="L62" s="84"/>
      <c r="M62" s="84"/>
      <c r="N62" s="84"/>
      <c r="O62" s="84"/>
      <c r="P62" s="84"/>
      <c r="Q62" s="84"/>
      <c r="R62" s="84"/>
      <c r="S62" s="84"/>
      <c r="T62" s="84"/>
      <c r="U62" s="84"/>
      <c r="V62" s="84"/>
      <c r="W62" s="84"/>
      <c r="X62" s="84"/>
      <c r="Y62" s="61"/>
      <c r="Z62" s="61"/>
      <c r="AA62" s="61"/>
      <c r="AB62" s="61"/>
      <c r="AC62" s="61"/>
      <c r="AD62" s="61"/>
      <c r="AE62" s="84"/>
      <c r="AF62" s="84"/>
      <c r="AG62" s="84"/>
      <c r="AH62" s="84"/>
      <c r="AI62" s="84"/>
      <c r="AJ62" s="84"/>
      <c r="AK62" s="84"/>
      <c r="AL62" s="84"/>
      <c r="AM62" s="84"/>
    </row>
  </sheetData>
  <sheetProtection algorithmName="SHA-512" hashValue="QSc8Xu5fcHbuDbaeXHHCS3o50CB19GyR+I7kS5wNWh4iXxihZ7jR6vJQhtE/dvcBl+4MPiVRbSWQNwyNCA9/vw==" saltValue="CiXwQ7GnCgoUJPkVdO4QZA==" spinCount="100000" sheet="1" formatCells="0" formatColumns="0" formatRows="0" insertColumns="0" insertRows="0" autoFilter="0"/>
  <mergeCells count="145">
    <mergeCell ref="A3:AM3"/>
    <mergeCell ref="A5:AM5"/>
    <mergeCell ref="A7:G7"/>
    <mergeCell ref="H7:N7"/>
    <mergeCell ref="O7:S7"/>
    <mergeCell ref="T7:AM7"/>
    <mergeCell ref="AH8:AM8"/>
    <mergeCell ref="D9:G9"/>
    <mergeCell ref="H9:K9"/>
    <mergeCell ref="L9:Y9"/>
    <mergeCell ref="AC9:AG9"/>
    <mergeCell ref="AH9:AM9"/>
    <mergeCell ref="A8:C9"/>
    <mergeCell ref="D8:G8"/>
    <mergeCell ref="H8:K8"/>
    <mergeCell ref="L8:Y8"/>
    <mergeCell ref="Z8:AB9"/>
    <mergeCell ref="AC8:AG8"/>
    <mergeCell ref="AE10:AF10"/>
    <mergeCell ref="AG10:AI10"/>
    <mergeCell ref="AJ10:AK10"/>
    <mergeCell ref="AL10:AM10"/>
    <mergeCell ref="AP10:AU10"/>
    <mergeCell ref="A11:H12"/>
    <mergeCell ref="A10:G10"/>
    <mergeCell ref="H10:Q10"/>
    <mergeCell ref="R10:W10"/>
    <mergeCell ref="X10:Y10"/>
    <mergeCell ref="Z10:AB10"/>
    <mergeCell ref="AC10:AD10"/>
    <mergeCell ref="AE21:AH21"/>
    <mergeCell ref="AI21:AK21"/>
    <mergeCell ref="AL21:AM21"/>
    <mergeCell ref="H22:L22"/>
    <mergeCell ref="M22:O22"/>
    <mergeCell ref="Q22:U22"/>
    <mergeCell ref="V22:X22"/>
    <mergeCell ref="AE22:AG22"/>
    <mergeCell ref="A14:AM14"/>
    <mergeCell ref="X16:Z16"/>
    <mergeCell ref="AA16:AM16"/>
    <mergeCell ref="X17:Z17"/>
    <mergeCell ref="AA17:AM17"/>
    <mergeCell ref="A19:AM19"/>
    <mergeCell ref="A27:G27"/>
    <mergeCell ref="H27:L27"/>
    <mergeCell ref="M27:AM27"/>
    <mergeCell ref="H28:L28"/>
    <mergeCell ref="M28:AM28"/>
    <mergeCell ref="H29:L29"/>
    <mergeCell ref="M29:AM29"/>
    <mergeCell ref="X24:AC24"/>
    <mergeCell ref="AD24:AH24"/>
    <mergeCell ref="AI24:AK24"/>
    <mergeCell ref="AL24:AM24"/>
    <mergeCell ref="X25:AA26"/>
    <mergeCell ref="AB25:AC26"/>
    <mergeCell ref="AI25:AK25"/>
    <mergeCell ref="AL25:AM25"/>
    <mergeCell ref="AI26:AK26"/>
    <mergeCell ref="AL26:AM26"/>
    <mergeCell ref="H33:L33"/>
    <mergeCell ref="M33:AM33"/>
    <mergeCell ref="H34:L34"/>
    <mergeCell ref="M34:AM34"/>
    <mergeCell ref="H35:L35"/>
    <mergeCell ref="M35:AM35"/>
    <mergeCell ref="H30:L30"/>
    <mergeCell ref="M30:AM30"/>
    <mergeCell ref="H31:L31"/>
    <mergeCell ref="M31:AM31"/>
    <mergeCell ref="H32:L32"/>
    <mergeCell ref="M32:AM32"/>
    <mergeCell ref="AA41:AB41"/>
    <mergeCell ref="AC41:AH41"/>
    <mergeCell ref="AI41:AK41"/>
    <mergeCell ref="H36:L36"/>
    <mergeCell ref="M36:AM36"/>
    <mergeCell ref="H37:L37"/>
    <mergeCell ref="M37:AM37"/>
    <mergeCell ref="AE39:AH39"/>
    <mergeCell ref="AI39:AK39"/>
    <mergeCell ref="AL39:AM39"/>
    <mergeCell ref="AI43:AK43"/>
    <mergeCell ref="AL43:AM43"/>
    <mergeCell ref="X44:Z44"/>
    <mergeCell ref="AA44:AB44"/>
    <mergeCell ref="AC44:AH44"/>
    <mergeCell ref="AI44:AK44"/>
    <mergeCell ref="AL44:AM44"/>
    <mergeCell ref="AL41:AM41"/>
    <mergeCell ref="B42:J45"/>
    <mergeCell ref="X42:Z42"/>
    <mergeCell ref="AA42:AB42"/>
    <mergeCell ref="AC42:AH42"/>
    <mergeCell ref="AI42:AK42"/>
    <mergeCell ref="AL42:AM42"/>
    <mergeCell ref="X43:Z43"/>
    <mergeCell ref="AA43:AB43"/>
    <mergeCell ref="AC43:AH43"/>
    <mergeCell ref="A40:J41"/>
    <mergeCell ref="X40:Z40"/>
    <mergeCell ref="AA40:AB40"/>
    <mergeCell ref="AC40:AH40"/>
    <mergeCell ref="AI40:AK40"/>
    <mergeCell ref="AL40:AM40"/>
    <mergeCell ref="X41:Z41"/>
    <mergeCell ref="X48:AA49"/>
    <mergeCell ref="AB48:AC49"/>
    <mergeCell ref="AI48:AK48"/>
    <mergeCell ref="AL48:AM48"/>
    <mergeCell ref="AI49:AK49"/>
    <mergeCell ref="AL49:AM49"/>
    <mergeCell ref="X45:Z45"/>
    <mergeCell ref="AA45:AB45"/>
    <mergeCell ref="AC45:AH45"/>
    <mergeCell ref="AI45:AK45"/>
    <mergeCell ref="AL45:AM45"/>
    <mergeCell ref="X47:AC47"/>
    <mergeCell ref="AD47:AH47"/>
    <mergeCell ref="AI47:AK47"/>
    <mergeCell ref="AL47:AM47"/>
    <mergeCell ref="H53:L53"/>
    <mergeCell ref="M53:AM53"/>
    <mergeCell ref="H54:L54"/>
    <mergeCell ref="M54:AM54"/>
    <mergeCell ref="H55:L55"/>
    <mergeCell ref="M55:AM55"/>
    <mergeCell ref="A50:G50"/>
    <mergeCell ref="H50:L50"/>
    <mergeCell ref="M50:AM50"/>
    <mergeCell ref="H51:L51"/>
    <mergeCell ref="M51:AM51"/>
    <mergeCell ref="H52:L52"/>
    <mergeCell ref="M52:AM52"/>
    <mergeCell ref="H59:L59"/>
    <mergeCell ref="M59:AM59"/>
    <mergeCell ref="H60:L60"/>
    <mergeCell ref="M60:AM60"/>
    <mergeCell ref="H56:L56"/>
    <mergeCell ref="M56:AM56"/>
    <mergeCell ref="H57:L57"/>
    <mergeCell ref="M57:AM57"/>
    <mergeCell ref="H58:L58"/>
    <mergeCell ref="M58:AM58"/>
  </mergeCells>
  <phoneticPr fontId="4"/>
  <dataValidations count="3">
    <dataValidation type="list" allowBlank="1" showInputMessage="1" showErrorMessage="1" sqref="H10">
      <formula1>$CA$5:$CA$40</formula1>
    </dataValidation>
    <dataValidation type="list" allowBlank="1" showInputMessage="1" showErrorMessage="1" sqref="X16:Z17">
      <formula1>"○"</formula1>
    </dataValidation>
    <dataValidation imeMode="halfAlpha" allowBlank="1" showInputMessage="1" showErrorMessage="1" sqref="S24:V26 J24:N26 H7:N7 D9:G9 AC9:AG9 X10:Y1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0113" r:id="rId4" name="Check Box 1">
              <controlPr defaultSize="0" autoFill="0" autoLine="0" autoPict="0">
                <anchor moveWithCells="1">
                  <from>
                    <xdr:col>7</xdr:col>
                    <xdr:colOff>175260</xdr:colOff>
                    <xdr:row>9</xdr:row>
                    <xdr:rowOff>251460</xdr:rowOff>
                  </from>
                  <to>
                    <xdr:col>9</xdr:col>
                    <xdr:colOff>22860</xdr:colOff>
                    <xdr:row>11</xdr:row>
                    <xdr:rowOff>22860</xdr:rowOff>
                  </to>
                </anchor>
              </controlPr>
            </control>
          </mc:Choice>
        </mc:AlternateContent>
        <mc:AlternateContent xmlns:mc="http://schemas.openxmlformats.org/markup-compatibility/2006">
          <mc:Choice Requires="x14">
            <control shapeId="90114" r:id="rId5" name="Check Box 2">
              <controlPr defaultSize="0" autoFill="0" autoLine="0" autoPict="0">
                <anchor moveWithCells="1">
                  <from>
                    <xdr:col>23</xdr:col>
                    <xdr:colOff>121920</xdr:colOff>
                    <xdr:row>9</xdr:row>
                    <xdr:rowOff>251460</xdr:rowOff>
                  </from>
                  <to>
                    <xdr:col>25</xdr:col>
                    <xdr:colOff>7620</xdr:colOff>
                    <xdr:row>11</xdr:row>
                    <xdr:rowOff>22860</xdr:rowOff>
                  </to>
                </anchor>
              </controlPr>
            </control>
          </mc:Choice>
        </mc:AlternateContent>
        <mc:AlternateContent xmlns:mc="http://schemas.openxmlformats.org/markup-compatibility/2006">
          <mc:Choice Requires="x14">
            <control shapeId="90115" r:id="rId6" name="Check Box 3">
              <controlPr defaultSize="0" autoFill="0" autoLine="0" autoPict="0">
                <anchor moveWithCells="1">
                  <from>
                    <xdr:col>7</xdr:col>
                    <xdr:colOff>175260</xdr:colOff>
                    <xdr:row>10</xdr:row>
                    <xdr:rowOff>220980</xdr:rowOff>
                  </from>
                  <to>
                    <xdr:col>9</xdr:col>
                    <xdr:colOff>22860</xdr:colOff>
                    <xdr:row>12</xdr:row>
                    <xdr:rowOff>22860</xdr:rowOff>
                  </to>
                </anchor>
              </controlPr>
            </control>
          </mc:Choice>
        </mc:AlternateContent>
        <mc:AlternateContent xmlns:mc="http://schemas.openxmlformats.org/markup-compatibility/2006">
          <mc:Choice Requires="x14">
            <control shapeId="90116" r:id="rId7" name="Check Box 4">
              <controlPr defaultSize="0" autoFill="0" autoLine="0" autoPict="0">
                <anchor moveWithCells="1">
                  <from>
                    <xdr:col>23</xdr:col>
                    <xdr:colOff>121920</xdr:colOff>
                    <xdr:row>10</xdr:row>
                    <xdr:rowOff>220980</xdr:rowOff>
                  </from>
                  <to>
                    <xdr:col>25</xdr:col>
                    <xdr:colOff>7620</xdr:colOff>
                    <xdr:row>12</xdr:row>
                    <xdr:rowOff>7620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62"/>
  <sheetViews>
    <sheetView showGridLines="0" showZeros="0" view="pageBreakPreview" zoomScale="130" zoomScaleNormal="160" zoomScaleSheetLayoutView="130" workbookViewId="0">
      <selection activeCell="BX2" sqref="BX2"/>
    </sheetView>
  </sheetViews>
  <sheetFormatPr defaultColWidth="2.21875" defaultRowHeight="13.2"/>
  <cols>
    <col min="1" max="1" width="2.21875" style="3" customWidth="1"/>
    <col min="2" max="7" width="2.21875" style="3"/>
    <col min="8" max="19" width="2.44140625" style="3" bestFit="1" customWidth="1"/>
    <col min="20" max="40" width="2.21875" style="3"/>
    <col min="41" max="47" width="2.21875" style="3" hidden="1" customWidth="1"/>
    <col min="48" max="49" width="2.21875" style="3"/>
    <col min="50" max="72" width="0" style="3" hidden="1" customWidth="1"/>
    <col min="73" max="78" width="2.21875" style="3"/>
    <col min="79" max="79" width="49.109375" style="3" hidden="1" customWidth="1"/>
    <col min="80" max="84" width="8.109375" style="3" hidden="1" customWidth="1"/>
    <col min="85" max="87" width="8.109375" style="3" customWidth="1"/>
    <col min="88" max="16384" width="2.21875" style="3"/>
  </cols>
  <sheetData>
    <row r="1" spans="1:84">
      <c r="A1" s="3" t="s">
        <v>160</v>
      </c>
    </row>
    <row r="2" spans="1:84" ht="3" customHeight="1"/>
    <row r="3" spans="1:84">
      <c r="A3" s="365" t="s">
        <v>141</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7"/>
      <c r="CA3" s="14"/>
      <c r="CB3" s="15" t="s">
        <v>60</v>
      </c>
      <c r="CC3" s="14"/>
      <c r="CD3" s="14"/>
      <c r="CE3" s="15" t="s">
        <v>63</v>
      </c>
      <c r="CF3" s="14"/>
    </row>
    <row r="4" spans="1:84" ht="4.5"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CA4" s="14"/>
      <c r="CB4" s="15" t="s">
        <v>62</v>
      </c>
      <c r="CC4" s="15"/>
      <c r="CD4" s="15" t="s">
        <v>70</v>
      </c>
      <c r="CE4" s="15" t="s">
        <v>62</v>
      </c>
      <c r="CF4" s="14"/>
    </row>
    <row r="5" spans="1:84">
      <c r="A5" s="356" t="s">
        <v>71</v>
      </c>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8"/>
      <c r="CA5" t="s">
        <v>25</v>
      </c>
      <c r="CB5" s="6">
        <v>892</v>
      </c>
      <c r="CC5" t="s">
        <v>58</v>
      </c>
      <c r="CD5"/>
      <c r="CE5" s="6">
        <v>200</v>
      </c>
      <c r="CF5" t="s">
        <v>58</v>
      </c>
    </row>
    <row r="6" spans="1:84" ht="4.5" customHeight="1">
      <c r="A6" s="199"/>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CA6" t="s">
        <v>26</v>
      </c>
      <c r="CB6" s="6">
        <v>1137</v>
      </c>
      <c r="CC6" t="s">
        <v>58</v>
      </c>
      <c r="CD6"/>
      <c r="CE6" s="6">
        <v>200</v>
      </c>
      <c r="CF6" t="s">
        <v>58</v>
      </c>
    </row>
    <row r="7" spans="1:84" ht="17.25" customHeight="1">
      <c r="A7" s="281" t="s">
        <v>41</v>
      </c>
      <c r="B7" s="282"/>
      <c r="C7" s="282"/>
      <c r="D7" s="282"/>
      <c r="E7" s="282"/>
      <c r="F7" s="282"/>
      <c r="G7" s="283"/>
      <c r="H7" s="375"/>
      <c r="I7" s="376"/>
      <c r="J7" s="376"/>
      <c r="K7" s="376"/>
      <c r="L7" s="376"/>
      <c r="M7" s="376"/>
      <c r="N7" s="377"/>
      <c r="O7" s="281" t="s">
        <v>72</v>
      </c>
      <c r="P7" s="282"/>
      <c r="Q7" s="282"/>
      <c r="R7" s="282"/>
      <c r="S7" s="283"/>
      <c r="T7" s="378"/>
      <c r="U7" s="345"/>
      <c r="V7" s="345"/>
      <c r="W7" s="345"/>
      <c r="X7" s="345"/>
      <c r="Y7" s="345"/>
      <c r="Z7" s="345"/>
      <c r="AA7" s="345"/>
      <c r="AB7" s="345"/>
      <c r="AC7" s="345"/>
      <c r="AD7" s="345"/>
      <c r="AE7" s="345"/>
      <c r="AF7" s="345"/>
      <c r="AG7" s="345"/>
      <c r="AH7" s="345"/>
      <c r="AI7" s="345"/>
      <c r="AJ7" s="345"/>
      <c r="AK7" s="345"/>
      <c r="AL7" s="345"/>
      <c r="AM7" s="379"/>
      <c r="CA7" t="s">
        <v>27</v>
      </c>
      <c r="CB7" s="6">
        <v>1480</v>
      </c>
      <c r="CC7" t="s">
        <v>58</v>
      </c>
      <c r="CD7"/>
      <c r="CE7" s="6">
        <v>200</v>
      </c>
      <c r="CF7" t="s">
        <v>58</v>
      </c>
    </row>
    <row r="8" spans="1:84">
      <c r="A8" s="368" t="s">
        <v>73</v>
      </c>
      <c r="B8" s="369"/>
      <c r="C8" s="370"/>
      <c r="D8" s="281" t="s">
        <v>120</v>
      </c>
      <c r="E8" s="282"/>
      <c r="F8" s="282"/>
      <c r="G8" s="283"/>
      <c r="H8" s="281" t="s">
        <v>74</v>
      </c>
      <c r="I8" s="282"/>
      <c r="J8" s="282"/>
      <c r="K8" s="283"/>
      <c r="L8" s="281" t="s">
        <v>75</v>
      </c>
      <c r="M8" s="282"/>
      <c r="N8" s="282"/>
      <c r="O8" s="282"/>
      <c r="P8" s="282"/>
      <c r="Q8" s="282"/>
      <c r="R8" s="282"/>
      <c r="S8" s="282"/>
      <c r="T8" s="282"/>
      <c r="U8" s="282"/>
      <c r="V8" s="282"/>
      <c r="W8" s="282"/>
      <c r="X8" s="282"/>
      <c r="Y8" s="283"/>
      <c r="Z8" s="368" t="s">
        <v>76</v>
      </c>
      <c r="AA8" s="369"/>
      <c r="AB8" s="370"/>
      <c r="AC8" s="281" t="s">
        <v>3</v>
      </c>
      <c r="AD8" s="282"/>
      <c r="AE8" s="282"/>
      <c r="AF8" s="282"/>
      <c r="AG8" s="282"/>
      <c r="AH8" s="383" t="s">
        <v>78</v>
      </c>
      <c r="AI8" s="350"/>
      <c r="AJ8" s="350"/>
      <c r="AK8" s="350"/>
      <c r="AL8" s="350"/>
      <c r="AM8" s="351"/>
      <c r="AV8" s="4"/>
      <c r="CA8" s="2" t="s">
        <v>40</v>
      </c>
      <c r="CB8" s="6">
        <v>384</v>
      </c>
      <c r="CC8" t="s">
        <v>58</v>
      </c>
      <c r="CD8"/>
      <c r="CE8" s="6">
        <v>200</v>
      </c>
      <c r="CF8" t="s">
        <v>58</v>
      </c>
    </row>
    <row r="9" spans="1:84" ht="17.25" customHeight="1">
      <c r="A9" s="371"/>
      <c r="B9" s="372"/>
      <c r="C9" s="373"/>
      <c r="D9" s="380"/>
      <c r="E9" s="381"/>
      <c r="F9" s="381"/>
      <c r="G9" s="382"/>
      <c r="H9" s="374" t="s">
        <v>142</v>
      </c>
      <c r="I9" s="269"/>
      <c r="J9" s="269"/>
      <c r="K9" s="270"/>
      <c r="L9" s="298"/>
      <c r="M9" s="299"/>
      <c r="N9" s="299"/>
      <c r="O9" s="299"/>
      <c r="P9" s="299"/>
      <c r="Q9" s="299"/>
      <c r="R9" s="299"/>
      <c r="S9" s="299"/>
      <c r="T9" s="299"/>
      <c r="U9" s="299"/>
      <c r="V9" s="299"/>
      <c r="W9" s="299"/>
      <c r="X9" s="299"/>
      <c r="Y9" s="339"/>
      <c r="Z9" s="371"/>
      <c r="AA9" s="372"/>
      <c r="AB9" s="373"/>
      <c r="AC9" s="298"/>
      <c r="AD9" s="299"/>
      <c r="AE9" s="299"/>
      <c r="AF9" s="299"/>
      <c r="AG9" s="339"/>
      <c r="AH9" s="384"/>
      <c r="AI9" s="385"/>
      <c r="AJ9" s="385"/>
      <c r="AK9" s="385"/>
      <c r="AL9" s="385"/>
      <c r="AM9" s="386"/>
      <c r="CA9" t="s">
        <v>4</v>
      </c>
      <c r="CB9" s="6">
        <v>375</v>
      </c>
      <c r="CC9" t="s">
        <v>58</v>
      </c>
      <c r="CD9"/>
      <c r="CE9" s="6">
        <v>200</v>
      </c>
      <c r="CF9" t="s">
        <v>58</v>
      </c>
    </row>
    <row r="10" spans="1:84" s="4" customFormat="1" ht="20.25" customHeight="1">
      <c r="A10" s="335" t="s">
        <v>121</v>
      </c>
      <c r="B10" s="336"/>
      <c r="C10" s="336"/>
      <c r="D10" s="336"/>
      <c r="E10" s="336"/>
      <c r="F10" s="336"/>
      <c r="G10" s="336"/>
      <c r="H10" s="362"/>
      <c r="I10" s="363"/>
      <c r="J10" s="363"/>
      <c r="K10" s="363"/>
      <c r="L10" s="363"/>
      <c r="M10" s="363"/>
      <c r="N10" s="363"/>
      <c r="O10" s="363"/>
      <c r="P10" s="363"/>
      <c r="Q10" s="364"/>
      <c r="R10" s="359" t="s">
        <v>122</v>
      </c>
      <c r="S10" s="360"/>
      <c r="T10" s="360"/>
      <c r="U10" s="360"/>
      <c r="V10" s="360"/>
      <c r="W10" s="361"/>
      <c r="X10" s="337"/>
      <c r="Y10" s="338"/>
      <c r="Z10" s="349" t="s">
        <v>57</v>
      </c>
      <c r="AA10" s="350"/>
      <c r="AB10" s="351"/>
      <c r="AC10" s="345"/>
      <c r="AD10" s="345"/>
      <c r="AE10" s="324" t="s">
        <v>42</v>
      </c>
      <c r="AF10" s="325"/>
      <c r="AG10" s="346" t="s">
        <v>91</v>
      </c>
      <c r="AH10" s="347"/>
      <c r="AI10" s="348"/>
      <c r="AJ10" s="345"/>
      <c r="AK10" s="345"/>
      <c r="AL10" s="324" t="s">
        <v>42</v>
      </c>
      <c r="AM10" s="325"/>
      <c r="AP10" s="340"/>
      <c r="AQ10" s="340"/>
      <c r="AR10" s="340"/>
      <c r="AS10" s="340"/>
      <c r="AT10" s="340"/>
      <c r="AU10" s="340"/>
      <c r="CA10" t="s">
        <v>28</v>
      </c>
      <c r="CB10" s="6">
        <v>939</v>
      </c>
      <c r="CC10" t="s">
        <v>58</v>
      </c>
      <c r="CD10"/>
      <c r="CE10" s="6">
        <v>200</v>
      </c>
      <c r="CF10" t="s">
        <v>58</v>
      </c>
    </row>
    <row r="11" spans="1:84" s="4" customFormat="1" ht="18" customHeight="1">
      <c r="A11" s="352" t="s">
        <v>22</v>
      </c>
      <c r="B11" s="305"/>
      <c r="C11" s="305"/>
      <c r="D11" s="305"/>
      <c r="E11" s="305"/>
      <c r="F11" s="305"/>
      <c r="G11" s="305"/>
      <c r="H11" s="306"/>
      <c r="I11" s="9"/>
      <c r="J11" s="39" t="s">
        <v>50</v>
      </c>
      <c r="K11" s="40"/>
      <c r="L11" s="41"/>
      <c r="M11" s="41"/>
      <c r="N11" s="41"/>
      <c r="O11" s="41"/>
      <c r="P11" s="41"/>
      <c r="Q11" s="41"/>
      <c r="R11" s="41"/>
      <c r="S11" s="41"/>
      <c r="T11" s="41"/>
      <c r="U11" s="41"/>
      <c r="V11" s="41"/>
      <c r="W11" s="41"/>
      <c r="X11" s="41"/>
      <c r="Y11" s="9"/>
      <c r="Z11" s="39" t="s">
        <v>65</v>
      </c>
      <c r="AA11" s="40"/>
      <c r="AB11" s="41"/>
      <c r="AC11" s="41"/>
      <c r="AD11" s="41"/>
      <c r="AE11" s="41"/>
      <c r="AF11" s="41"/>
      <c r="AG11" s="41"/>
      <c r="AH11" s="41"/>
      <c r="AI11" s="41"/>
      <c r="AJ11" s="41"/>
      <c r="AK11" s="41"/>
      <c r="AL11" s="41"/>
      <c r="AM11" s="45"/>
      <c r="CA11" t="s">
        <v>29</v>
      </c>
      <c r="CB11" s="6">
        <v>1181</v>
      </c>
      <c r="CC11" t="s">
        <v>58</v>
      </c>
      <c r="CD11"/>
      <c r="CE11" s="6">
        <v>200</v>
      </c>
      <c r="CF11" t="s">
        <v>58</v>
      </c>
    </row>
    <row r="12" spans="1:84" s="4" customFormat="1" ht="18" customHeight="1">
      <c r="A12" s="353"/>
      <c r="B12" s="308"/>
      <c r="C12" s="308"/>
      <c r="D12" s="308"/>
      <c r="E12" s="308"/>
      <c r="F12" s="308"/>
      <c r="G12" s="308"/>
      <c r="H12" s="309"/>
      <c r="I12" s="13"/>
      <c r="J12" s="42" t="s">
        <v>69</v>
      </c>
      <c r="K12" s="43"/>
      <c r="L12" s="44"/>
      <c r="M12" s="44"/>
      <c r="N12" s="44"/>
      <c r="O12" s="44"/>
      <c r="P12" s="44"/>
      <c r="Q12" s="44"/>
      <c r="R12" s="44"/>
      <c r="S12" s="44"/>
      <c r="T12" s="44"/>
      <c r="U12" s="43"/>
      <c r="V12" s="44"/>
      <c r="W12" s="44"/>
      <c r="X12" s="44"/>
      <c r="Y12" s="8"/>
      <c r="Z12" s="46" t="s">
        <v>68</v>
      </c>
      <c r="AA12" s="43"/>
      <c r="AB12" s="44"/>
      <c r="AC12" s="44"/>
      <c r="AD12" s="44"/>
      <c r="AE12" s="44"/>
      <c r="AF12" s="44"/>
      <c r="AG12" s="44"/>
      <c r="AH12" s="44"/>
      <c r="AI12" s="44"/>
      <c r="AJ12" s="44"/>
      <c r="AK12" s="44"/>
      <c r="AL12" s="44"/>
      <c r="AM12" s="47"/>
      <c r="CA12" t="s">
        <v>30</v>
      </c>
      <c r="CB12" s="6">
        <v>1885</v>
      </c>
      <c r="CC12" t="s">
        <v>58</v>
      </c>
      <c r="CD12"/>
      <c r="CE12" s="6">
        <v>200</v>
      </c>
      <c r="CF12" t="s">
        <v>58</v>
      </c>
    </row>
    <row r="13" spans="1:84" s="4" customFormat="1" ht="6" customHeight="1">
      <c r="A13" s="151"/>
      <c r="B13" s="151"/>
      <c r="C13" s="151"/>
      <c r="D13" s="151"/>
      <c r="E13" s="151"/>
      <c r="F13" s="151"/>
      <c r="G13" s="151"/>
      <c r="H13" s="151"/>
      <c r="I13" s="40"/>
      <c r="J13" s="39"/>
      <c r="K13" s="40"/>
      <c r="L13" s="41"/>
      <c r="M13" s="41"/>
      <c r="N13" s="41"/>
      <c r="O13" s="41"/>
      <c r="P13" s="41"/>
      <c r="Q13" s="41"/>
      <c r="R13" s="41"/>
      <c r="S13" s="41"/>
      <c r="T13" s="41"/>
      <c r="U13" s="40"/>
      <c r="V13" s="41"/>
      <c r="W13" s="41"/>
      <c r="X13" s="41"/>
      <c r="Y13" s="39"/>
      <c r="Z13" s="152"/>
      <c r="AA13" s="40"/>
      <c r="AB13" s="41"/>
      <c r="AC13" s="41"/>
      <c r="AD13" s="41"/>
      <c r="AE13" s="41"/>
      <c r="AF13" s="41"/>
      <c r="AG13" s="41"/>
      <c r="AH13" s="41"/>
      <c r="AI13" s="41"/>
      <c r="AJ13" s="41"/>
      <c r="AK13" s="41"/>
      <c r="AL13" s="41"/>
      <c r="AM13" s="41"/>
      <c r="CA13" t="s">
        <v>24</v>
      </c>
      <c r="CB13" s="6">
        <f>CD13*個票3!$AC$10</f>
        <v>0</v>
      </c>
      <c r="CC13" t="s">
        <v>59</v>
      </c>
      <c r="CD13">
        <v>44</v>
      </c>
      <c r="CE13" s="6">
        <v>200</v>
      </c>
      <c r="CF13" t="s">
        <v>58</v>
      </c>
    </row>
    <row r="14" spans="1:84" s="4" customFormat="1" hidden="1">
      <c r="A14" s="314"/>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4"/>
      <c r="CA14" t="s">
        <v>21</v>
      </c>
      <c r="CB14" s="6">
        <f>CD14*個票3!$AC$10</f>
        <v>0</v>
      </c>
      <c r="CC14" t="s">
        <v>59</v>
      </c>
      <c r="CD14">
        <v>44</v>
      </c>
      <c r="CE14" s="6">
        <v>200</v>
      </c>
      <c r="CF14" t="s">
        <v>58</v>
      </c>
    </row>
    <row r="15" spans="1:84" s="4" customFormat="1" ht="3" hidden="1" customHeight="1">
      <c r="A15" s="53"/>
      <c r="B15" s="53"/>
      <c r="C15" s="53"/>
      <c r="D15" s="53"/>
      <c r="E15" s="53"/>
      <c r="F15" s="53"/>
      <c r="G15" s="53"/>
      <c r="H15" s="53"/>
      <c r="I15" s="50"/>
      <c r="J15" s="54"/>
      <c r="K15" s="49"/>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CA15" t="s">
        <v>5</v>
      </c>
      <c r="CB15" s="6">
        <v>534</v>
      </c>
      <c r="CC15" t="s">
        <v>58</v>
      </c>
      <c r="CD15"/>
      <c r="CE15" s="6">
        <v>200</v>
      </c>
      <c r="CF15" t="s">
        <v>58</v>
      </c>
    </row>
    <row r="16" spans="1:84" s="4" customFormat="1" ht="18" hidden="1" customHeight="1">
      <c r="A16" s="153"/>
      <c r="B16" s="169"/>
      <c r="C16" s="169"/>
      <c r="D16" s="169"/>
      <c r="E16" s="169"/>
      <c r="F16" s="169"/>
      <c r="G16" s="169"/>
      <c r="H16" s="169"/>
      <c r="I16" s="169"/>
      <c r="J16" s="169"/>
      <c r="K16" s="169"/>
      <c r="L16" s="169"/>
      <c r="M16" s="169"/>
      <c r="N16" s="169"/>
      <c r="O16" s="169"/>
      <c r="P16" s="169"/>
      <c r="Q16" s="169"/>
      <c r="R16" s="169"/>
      <c r="S16" s="169"/>
      <c r="T16" s="201"/>
      <c r="U16" s="201"/>
      <c r="V16" s="201"/>
      <c r="W16" s="201"/>
      <c r="X16" s="314"/>
      <c r="Y16" s="314"/>
      <c r="Z16" s="314"/>
      <c r="AA16" s="328"/>
      <c r="AB16" s="328"/>
      <c r="AC16" s="328"/>
      <c r="AD16" s="328"/>
      <c r="AE16" s="328"/>
      <c r="AF16" s="328"/>
      <c r="AG16" s="328"/>
      <c r="AH16" s="328"/>
      <c r="AI16" s="328"/>
      <c r="AJ16" s="328"/>
      <c r="AK16" s="328"/>
      <c r="AL16" s="328"/>
      <c r="AM16" s="328"/>
      <c r="CA16" t="s">
        <v>6</v>
      </c>
      <c r="CB16" s="6">
        <v>564</v>
      </c>
      <c r="CC16" t="s">
        <v>58</v>
      </c>
      <c r="CD16"/>
      <c r="CE16" s="6">
        <v>200</v>
      </c>
      <c r="CF16" t="s">
        <v>58</v>
      </c>
    </row>
    <row r="17" spans="1:84" s="4" customFormat="1" ht="18" hidden="1" customHeight="1">
      <c r="A17" s="153"/>
      <c r="B17" s="169"/>
      <c r="C17" s="169"/>
      <c r="D17" s="169"/>
      <c r="E17" s="169"/>
      <c r="F17" s="169"/>
      <c r="G17" s="169"/>
      <c r="H17" s="169"/>
      <c r="I17" s="169"/>
      <c r="J17" s="169"/>
      <c r="K17" s="169"/>
      <c r="L17" s="169"/>
      <c r="M17" s="169"/>
      <c r="N17" s="169"/>
      <c r="O17" s="169"/>
      <c r="P17" s="169"/>
      <c r="Q17" s="169"/>
      <c r="R17" s="169"/>
      <c r="S17" s="169"/>
      <c r="T17" s="155"/>
      <c r="U17" s="155"/>
      <c r="V17" s="155"/>
      <c r="W17" s="155"/>
      <c r="X17" s="314"/>
      <c r="Y17" s="314"/>
      <c r="Z17" s="314"/>
      <c r="AA17" s="328"/>
      <c r="AB17" s="328"/>
      <c r="AC17" s="328"/>
      <c r="AD17" s="328"/>
      <c r="AE17" s="328"/>
      <c r="AF17" s="328"/>
      <c r="AG17" s="328"/>
      <c r="AH17" s="328"/>
      <c r="AI17" s="328"/>
      <c r="AJ17" s="328"/>
      <c r="AK17" s="328"/>
      <c r="AL17" s="328"/>
      <c r="AM17" s="328"/>
      <c r="CA17" t="s">
        <v>7</v>
      </c>
      <c r="CB17" s="6">
        <v>518</v>
      </c>
      <c r="CC17" t="s">
        <v>58</v>
      </c>
      <c r="CD17"/>
      <c r="CE17" s="6">
        <v>200</v>
      </c>
      <c r="CF17" t="s">
        <v>58</v>
      </c>
    </row>
    <row r="18" spans="1:84" s="4" customFormat="1" ht="6" customHeight="1">
      <c r="A18" s="53"/>
      <c r="B18" s="53"/>
      <c r="C18" s="53"/>
      <c r="D18" s="53"/>
      <c r="E18" s="53"/>
      <c r="F18" s="53"/>
      <c r="G18" s="53"/>
      <c r="H18" s="53"/>
      <c r="I18" s="50"/>
      <c r="J18" s="54"/>
      <c r="K18" s="49"/>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CA18" t="s">
        <v>8</v>
      </c>
      <c r="CB18" s="6">
        <v>227</v>
      </c>
      <c r="CC18" t="s">
        <v>58</v>
      </c>
      <c r="CD18"/>
      <c r="CE18" s="6">
        <v>200</v>
      </c>
      <c r="CF18" t="s">
        <v>58</v>
      </c>
    </row>
    <row r="19" spans="1:84" s="4" customFormat="1">
      <c r="A19" s="356" t="s">
        <v>134</v>
      </c>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8"/>
      <c r="CA19" t="s">
        <v>9</v>
      </c>
      <c r="CB19" s="6">
        <v>508</v>
      </c>
      <c r="CC19" t="s">
        <v>58</v>
      </c>
      <c r="CD19"/>
      <c r="CE19" s="6">
        <v>200</v>
      </c>
      <c r="CF19" t="s">
        <v>58</v>
      </c>
    </row>
    <row r="20" spans="1:84" s="4" customFormat="1" ht="3" customHeight="1" thickBot="1">
      <c r="A20" s="53"/>
      <c r="B20" s="53"/>
      <c r="C20" s="53"/>
      <c r="D20" s="53"/>
      <c r="E20" s="53"/>
      <c r="F20" s="53"/>
      <c r="G20" s="53"/>
      <c r="H20" s="53"/>
      <c r="I20" s="50"/>
      <c r="J20" s="54"/>
      <c r="K20" s="49"/>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CA20" t="s">
        <v>10</v>
      </c>
      <c r="CB20" s="6">
        <v>204</v>
      </c>
      <c r="CC20" t="s">
        <v>58</v>
      </c>
      <c r="CD20"/>
      <c r="CE20" s="6">
        <v>200</v>
      </c>
      <c r="CF20" t="s">
        <v>58</v>
      </c>
    </row>
    <row r="21" spans="1:84" s="4" customFormat="1" ht="19.5" customHeight="1" thickBot="1">
      <c r="A21" s="55" t="s">
        <v>49</v>
      </c>
      <c r="B21" s="53"/>
      <c r="C21" s="53"/>
      <c r="D21" s="53"/>
      <c r="E21" s="53"/>
      <c r="F21" s="53"/>
      <c r="G21" s="53"/>
      <c r="H21" s="53"/>
      <c r="I21" s="111"/>
      <c r="J21" s="54"/>
      <c r="K21" s="49"/>
      <c r="L21" s="51"/>
      <c r="M21" s="51"/>
      <c r="N21" s="51"/>
      <c r="O21" s="51"/>
      <c r="P21" s="51"/>
      <c r="Q21" s="51"/>
      <c r="R21" s="51"/>
      <c r="S21" s="51"/>
      <c r="T21" s="51"/>
      <c r="U21" s="51"/>
      <c r="V21" s="51"/>
      <c r="W21" s="51"/>
      <c r="X21" s="51"/>
      <c r="Y21" s="51"/>
      <c r="Z21" s="51"/>
      <c r="AA21" s="51"/>
      <c r="AB21" s="51"/>
      <c r="AC21" s="51"/>
      <c r="AD21" s="51"/>
      <c r="AE21" s="261" t="s">
        <v>154</v>
      </c>
      <c r="AF21" s="262"/>
      <c r="AG21" s="262"/>
      <c r="AH21" s="263"/>
      <c r="AI21" s="322">
        <f>(20*M22+5*V22)*10+AE22</f>
        <v>0</v>
      </c>
      <c r="AJ21" s="323"/>
      <c r="AK21" s="323"/>
      <c r="AL21" s="320" t="s">
        <v>39</v>
      </c>
      <c r="AM21" s="321"/>
      <c r="CA21" t="s">
        <v>11</v>
      </c>
      <c r="CB21" s="6">
        <v>148</v>
      </c>
      <c r="CC21" t="s">
        <v>58</v>
      </c>
      <c r="CD21"/>
      <c r="CE21" s="6">
        <v>200</v>
      </c>
      <c r="CF21" t="s">
        <v>58</v>
      </c>
    </row>
    <row r="22" spans="1:84" s="4" customFormat="1" ht="19.5" customHeight="1">
      <c r="A22" s="202" t="s">
        <v>54</v>
      </c>
      <c r="B22" s="21"/>
      <c r="C22" s="22"/>
      <c r="D22" s="22"/>
      <c r="E22" s="22"/>
      <c r="F22" s="22"/>
      <c r="G22" s="23"/>
      <c r="H22" s="341" t="s">
        <v>55</v>
      </c>
      <c r="I22" s="342"/>
      <c r="J22" s="342"/>
      <c r="K22" s="342"/>
      <c r="L22" s="343"/>
      <c r="M22" s="344"/>
      <c r="N22" s="344"/>
      <c r="O22" s="344"/>
      <c r="P22" s="16" t="s">
        <v>42</v>
      </c>
      <c r="Q22" s="295" t="s">
        <v>139</v>
      </c>
      <c r="R22" s="296"/>
      <c r="S22" s="296"/>
      <c r="T22" s="296"/>
      <c r="U22" s="297"/>
      <c r="V22" s="344"/>
      <c r="W22" s="344"/>
      <c r="X22" s="344"/>
      <c r="Y22" s="63" t="s">
        <v>42</v>
      </c>
      <c r="Z22" s="196" t="s">
        <v>101</v>
      </c>
      <c r="AA22" s="197"/>
      <c r="AB22" s="197"/>
      <c r="AC22" s="197"/>
      <c r="AD22" s="198"/>
      <c r="AE22" s="392"/>
      <c r="AF22" s="393"/>
      <c r="AG22" s="393"/>
      <c r="AH22" s="114" t="s">
        <v>102</v>
      </c>
      <c r="AI22" s="114"/>
      <c r="AJ22" s="112"/>
      <c r="AK22" s="44"/>
      <c r="AL22" s="44"/>
      <c r="AM22" s="47"/>
      <c r="AO22" s="4">
        <f>IF(M22=0,,"有")</f>
        <v>0</v>
      </c>
      <c r="CA22" t="s">
        <v>12</v>
      </c>
      <c r="CB22" s="6">
        <v>148</v>
      </c>
      <c r="CC22" t="s">
        <v>58</v>
      </c>
      <c r="CD22"/>
      <c r="CE22" s="6">
        <v>200</v>
      </c>
      <c r="CF22" t="s">
        <v>58</v>
      </c>
    </row>
    <row r="23" spans="1:84" s="4" customFormat="1" ht="6" customHeight="1" thickBot="1">
      <c r="A23" s="53"/>
      <c r="B23" s="53"/>
      <c r="C23" s="53"/>
      <c r="D23" s="53"/>
      <c r="E23" s="53"/>
      <c r="F23" s="53"/>
      <c r="G23" s="53"/>
      <c r="H23" s="53"/>
      <c r="I23" s="50"/>
      <c r="J23" s="54"/>
      <c r="K23" s="49"/>
      <c r="L23" s="51"/>
      <c r="M23" s="51"/>
      <c r="N23" s="51"/>
      <c r="O23" s="51"/>
      <c r="P23" s="51"/>
      <c r="Q23" s="51"/>
      <c r="R23" s="51"/>
      <c r="S23" s="51"/>
      <c r="T23" s="51"/>
      <c r="U23" s="51"/>
      <c r="V23" s="51"/>
      <c r="W23" s="51"/>
      <c r="X23" s="199"/>
      <c r="Y23" s="199"/>
      <c r="Z23" s="199"/>
      <c r="AA23" s="199"/>
      <c r="AB23" s="199"/>
      <c r="AC23" s="199"/>
      <c r="AD23" s="41"/>
      <c r="AE23" s="51"/>
      <c r="AF23" s="51"/>
      <c r="AG23" s="51"/>
      <c r="AH23" s="51"/>
      <c r="AI23" s="51"/>
      <c r="AJ23" s="51"/>
      <c r="AK23" s="51"/>
      <c r="AL23" s="51"/>
      <c r="AM23" s="51"/>
      <c r="CA23" s="12" t="s">
        <v>47</v>
      </c>
      <c r="CB23" s="6">
        <v>33</v>
      </c>
      <c r="CC23" t="s">
        <v>58</v>
      </c>
      <c r="CD23"/>
      <c r="CE23" s="6">
        <v>200</v>
      </c>
      <c r="CF23" t="s">
        <v>58</v>
      </c>
    </row>
    <row r="24" spans="1:84" ht="19.5" customHeight="1" thickBot="1">
      <c r="A24" s="56" t="s">
        <v>64</v>
      </c>
      <c r="B24" s="53"/>
      <c r="C24" s="168"/>
      <c r="D24" s="53"/>
      <c r="E24" s="57"/>
      <c r="F24" s="53"/>
      <c r="G24" s="53"/>
      <c r="H24" s="53"/>
      <c r="I24" s="53"/>
      <c r="J24" s="58"/>
      <c r="K24" s="58"/>
      <c r="L24" s="58"/>
      <c r="M24" s="58"/>
      <c r="N24" s="58"/>
      <c r="O24" s="59"/>
      <c r="P24" s="60"/>
      <c r="Q24" s="61"/>
      <c r="R24" s="61"/>
      <c r="S24" s="58"/>
      <c r="T24" s="54"/>
      <c r="U24" s="58"/>
      <c r="V24" s="58"/>
      <c r="W24" s="168"/>
      <c r="X24" s="264" t="s">
        <v>90</v>
      </c>
      <c r="Y24" s="265"/>
      <c r="Z24" s="265"/>
      <c r="AA24" s="265"/>
      <c r="AB24" s="265"/>
      <c r="AC24" s="266"/>
      <c r="AD24" s="261" t="s">
        <v>155</v>
      </c>
      <c r="AE24" s="262"/>
      <c r="AF24" s="262"/>
      <c r="AG24" s="262"/>
      <c r="AH24" s="263"/>
      <c r="AI24" s="354">
        <f>MIN(X25,ROUNDDOWN(H37/1000,0))</f>
        <v>0</v>
      </c>
      <c r="AJ24" s="355"/>
      <c r="AK24" s="355"/>
      <c r="AL24" s="320" t="s">
        <v>39</v>
      </c>
      <c r="AM24" s="321"/>
      <c r="CA24" t="s">
        <v>13</v>
      </c>
      <c r="CB24" s="6">
        <v>475</v>
      </c>
      <c r="CC24" t="s">
        <v>58</v>
      </c>
      <c r="CD24"/>
      <c r="CE24" s="6">
        <v>200</v>
      </c>
      <c r="CF24" t="s">
        <v>58</v>
      </c>
    </row>
    <row r="25" spans="1:84" ht="13.8" thickBot="1">
      <c r="A25" s="56"/>
      <c r="B25" s="53"/>
      <c r="C25" s="168"/>
      <c r="D25" s="53"/>
      <c r="E25" s="57"/>
      <c r="F25" s="53"/>
      <c r="G25" s="53"/>
      <c r="H25" s="53"/>
      <c r="I25" s="53"/>
      <c r="J25" s="58"/>
      <c r="K25" s="58"/>
      <c r="L25" s="58"/>
      <c r="M25" s="58"/>
      <c r="N25" s="58"/>
      <c r="O25" s="59"/>
      <c r="P25" s="60"/>
      <c r="Q25" s="61"/>
      <c r="R25" s="61"/>
      <c r="S25" s="58"/>
      <c r="T25" s="54"/>
      <c r="U25" s="58"/>
      <c r="V25" s="58"/>
      <c r="W25" s="62"/>
      <c r="X25" s="271" t="str">
        <f>IFERROR(VLOOKUP(H10,個票3!CA5:CB39,2,FALSE),"")</f>
        <v/>
      </c>
      <c r="Y25" s="272"/>
      <c r="Z25" s="272"/>
      <c r="AA25" s="272"/>
      <c r="AB25" s="267" t="s">
        <v>39</v>
      </c>
      <c r="AC25" s="268"/>
      <c r="AD25" s="162"/>
      <c r="AE25" s="163"/>
      <c r="AF25" s="163"/>
      <c r="AG25" s="163"/>
      <c r="AH25" s="164"/>
      <c r="AI25" s="394"/>
      <c r="AJ25" s="394"/>
      <c r="AK25" s="394"/>
      <c r="AL25" s="387"/>
      <c r="AM25" s="388"/>
      <c r="AV25" s="4"/>
      <c r="AX25" s="134" t="str">
        <f>IF(X25&gt;=AI26,"○","！（補助上限額を超過しています）")</f>
        <v>○</v>
      </c>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6"/>
      <c r="CA25" t="s">
        <v>14</v>
      </c>
      <c r="CB25" s="6">
        <v>638</v>
      </c>
      <c r="CC25" t="s">
        <v>58</v>
      </c>
      <c r="CD25"/>
      <c r="CE25" s="6">
        <v>200</v>
      </c>
      <c r="CF25" t="s">
        <v>58</v>
      </c>
    </row>
    <row r="26" spans="1:84" ht="15" customHeight="1">
      <c r="A26" s="168" t="s">
        <v>79</v>
      </c>
      <c r="B26" s="53"/>
      <c r="C26" s="168"/>
      <c r="D26" s="53"/>
      <c r="E26" s="57"/>
      <c r="F26" s="53"/>
      <c r="G26" s="53"/>
      <c r="H26" s="53"/>
      <c r="I26" s="53"/>
      <c r="J26" s="58"/>
      <c r="K26" s="58"/>
      <c r="L26" s="58"/>
      <c r="M26" s="58"/>
      <c r="N26" s="58"/>
      <c r="O26" s="59"/>
      <c r="P26" s="60"/>
      <c r="Q26" s="61"/>
      <c r="R26" s="61"/>
      <c r="S26" s="58"/>
      <c r="T26" s="54"/>
      <c r="U26" s="58"/>
      <c r="V26" s="58"/>
      <c r="W26" s="62"/>
      <c r="X26" s="273"/>
      <c r="Y26" s="274"/>
      <c r="Z26" s="274"/>
      <c r="AA26" s="274"/>
      <c r="AB26" s="269"/>
      <c r="AC26" s="270"/>
      <c r="AD26" s="165"/>
      <c r="AE26" s="166"/>
      <c r="AF26" s="166"/>
      <c r="AG26" s="166"/>
      <c r="AH26" s="167"/>
      <c r="AI26" s="389">
        <f>SUM(AI24:AK25)</f>
        <v>0</v>
      </c>
      <c r="AJ26" s="389"/>
      <c r="AK26" s="389"/>
      <c r="AL26" s="390"/>
      <c r="AM26" s="391"/>
      <c r="CA26" t="s">
        <v>15</v>
      </c>
      <c r="CB26" s="6">
        <f>CD26*個票3!$AC$10</f>
        <v>0</v>
      </c>
      <c r="CC26" t="s">
        <v>59</v>
      </c>
      <c r="CD26" s="6">
        <v>38</v>
      </c>
      <c r="CE26" s="6" t="s">
        <v>61</v>
      </c>
      <c r="CF26" s="6"/>
    </row>
    <row r="27" spans="1:84" ht="15" customHeight="1">
      <c r="A27" s="281" t="s">
        <v>80</v>
      </c>
      <c r="B27" s="282"/>
      <c r="C27" s="282"/>
      <c r="D27" s="282"/>
      <c r="E27" s="282"/>
      <c r="F27" s="282"/>
      <c r="G27" s="283"/>
      <c r="H27" s="282" t="s">
        <v>158</v>
      </c>
      <c r="I27" s="282"/>
      <c r="J27" s="282"/>
      <c r="K27" s="282"/>
      <c r="L27" s="282"/>
      <c r="M27" s="281" t="s">
        <v>23</v>
      </c>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CA27" t="s">
        <v>16</v>
      </c>
      <c r="CB27" s="6">
        <f>CD27*個票3!$AC$10</f>
        <v>0</v>
      </c>
      <c r="CC27" t="s">
        <v>59</v>
      </c>
      <c r="CD27" s="6">
        <v>40</v>
      </c>
      <c r="CE27" s="6" t="s">
        <v>61</v>
      </c>
      <c r="CF27" s="6"/>
    </row>
    <row r="28" spans="1:84" ht="15" customHeight="1">
      <c r="A28" s="106" t="s">
        <v>81</v>
      </c>
      <c r="B28" s="107"/>
      <c r="C28" s="107"/>
      <c r="D28" s="107"/>
      <c r="E28" s="108"/>
      <c r="F28" s="108"/>
      <c r="G28" s="109"/>
      <c r="H28" s="294"/>
      <c r="I28" s="294"/>
      <c r="J28" s="294"/>
      <c r="K28" s="294"/>
      <c r="L28" s="294"/>
      <c r="M28" s="284"/>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6"/>
      <c r="CA28" t="s">
        <v>17</v>
      </c>
      <c r="CB28" s="6">
        <f>CD28*個票3!$AC$10</f>
        <v>0</v>
      </c>
      <c r="CC28" t="s">
        <v>59</v>
      </c>
      <c r="CD28" s="6">
        <v>38</v>
      </c>
      <c r="CE28" s="6" t="s">
        <v>61</v>
      </c>
      <c r="CF28" s="6"/>
    </row>
    <row r="29" spans="1:84" ht="15" customHeight="1">
      <c r="A29" s="64" t="s">
        <v>82</v>
      </c>
      <c r="B29" s="65"/>
      <c r="C29" s="65"/>
      <c r="D29" s="65"/>
      <c r="E29" s="66"/>
      <c r="F29" s="66"/>
      <c r="G29" s="67"/>
      <c r="H29" s="293"/>
      <c r="I29" s="293"/>
      <c r="J29" s="293"/>
      <c r="K29" s="293"/>
      <c r="L29" s="293"/>
      <c r="M29" s="287"/>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9"/>
      <c r="CA29" t="s">
        <v>18</v>
      </c>
      <c r="CB29" s="6">
        <f>CD29*個票3!$AC$10</f>
        <v>0</v>
      </c>
      <c r="CC29" t="s">
        <v>59</v>
      </c>
      <c r="CD29" s="6">
        <v>48</v>
      </c>
      <c r="CE29" s="6" t="s">
        <v>61</v>
      </c>
      <c r="CF29" s="6"/>
    </row>
    <row r="30" spans="1:84" ht="15" customHeight="1">
      <c r="A30" s="64" t="s">
        <v>83</v>
      </c>
      <c r="B30" s="65"/>
      <c r="C30" s="65"/>
      <c r="D30" s="65"/>
      <c r="E30" s="66"/>
      <c r="F30" s="66"/>
      <c r="G30" s="67"/>
      <c r="H30" s="293"/>
      <c r="I30" s="293"/>
      <c r="J30" s="293"/>
      <c r="K30" s="293"/>
      <c r="L30" s="293"/>
      <c r="M30" s="287"/>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9"/>
      <c r="CA30" t="s">
        <v>19</v>
      </c>
      <c r="CB30" s="6">
        <f>CD30*個票3!$AC$10</f>
        <v>0</v>
      </c>
      <c r="CC30" t="s">
        <v>59</v>
      </c>
      <c r="CD30" s="6">
        <v>43</v>
      </c>
      <c r="CE30" s="6" t="s">
        <v>61</v>
      </c>
      <c r="CF30" s="6"/>
    </row>
    <row r="31" spans="1:84" ht="15" customHeight="1">
      <c r="A31" s="64" t="s">
        <v>84</v>
      </c>
      <c r="B31" s="65"/>
      <c r="C31" s="65"/>
      <c r="D31" s="65"/>
      <c r="E31" s="66"/>
      <c r="F31" s="66"/>
      <c r="G31" s="67"/>
      <c r="H31" s="293"/>
      <c r="I31" s="293"/>
      <c r="J31" s="293"/>
      <c r="K31" s="293"/>
      <c r="L31" s="293"/>
      <c r="M31" s="287"/>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9"/>
      <c r="CA31" t="s">
        <v>20</v>
      </c>
      <c r="CB31" s="6">
        <f>CD31*個票3!$AC$10</f>
        <v>0</v>
      </c>
      <c r="CC31" t="s">
        <v>59</v>
      </c>
      <c r="CD31" s="6">
        <v>36</v>
      </c>
      <c r="CE31" s="6" t="s">
        <v>61</v>
      </c>
      <c r="CF31" s="6"/>
    </row>
    <row r="32" spans="1:84" ht="15" customHeight="1">
      <c r="A32" s="64" t="s">
        <v>85</v>
      </c>
      <c r="B32" s="65"/>
      <c r="C32" s="65"/>
      <c r="D32" s="65"/>
      <c r="E32" s="66"/>
      <c r="F32" s="66"/>
      <c r="G32" s="67"/>
      <c r="H32" s="293"/>
      <c r="I32" s="293"/>
      <c r="J32" s="293"/>
      <c r="K32" s="293"/>
      <c r="L32" s="293"/>
      <c r="M32" s="287"/>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9"/>
      <c r="CA32" t="s">
        <v>31</v>
      </c>
      <c r="CB32" s="6">
        <f>CD32*個票3!$AC$10</f>
        <v>0</v>
      </c>
      <c r="CC32" t="s">
        <v>59</v>
      </c>
      <c r="CD32" s="6">
        <v>37</v>
      </c>
      <c r="CE32" s="6" t="s">
        <v>61</v>
      </c>
      <c r="CF32" s="6"/>
    </row>
    <row r="33" spans="1:84" ht="15" customHeight="1">
      <c r="A33" s="64" t="s">
        <v>86</v>
      </c>
      <c r="B33" s="65"/>
      <c r="C33" s="65"/>
      <c r="D33" s="65"/>
      <c r="E33" s="66"/>
      <c r="F33" s="66"/>
      <c r="G33" s="67"/>
      <c r="H33" s="293"/>
      <c r="I33" s="293"/>
      <c r="J33" s="293"/>
      <c r="K33" s="293"/>
      <c r="L33" s="293"/>
      <c r="M33" s="287"/>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9"/>
      <c r="AV33" s="4"/>
      <c r="CA33" t="s">
        <v>32</v>
      </c>
      <c r="CB33" s="6">
        <f>CD33*個票3!$AC$10</f>
        <v>0</v>
      </c>
      <c r="CC33" t="s">
        <v>59</v>
      </c>
      <c r="CD33" s="6">
        <v>35</v>
      </c>
      <c r="CE33" s="6" t="s">
        <v>61</v>
      </c>
      <c r="CF33" s="6"/>
    </row>
    <row r="34" spans="1:84" ht="15" customHeight="1">
      <c r="A34" s="64" t="s">
        <v>87</v>
      </c>
      <c r="B34" s="65"/>
      <c r="C34" s="65"/>
      <c r="D34" s="65"/>
      <c r="E34" s="66"/>
      <c r="F34" s="66"/>
      <c r="G34" s="67"/>
      <c r="H34" s="293"/>
      <c r="I34" s="293"/>
      <c r="J34" s="293"/>
      <c r="K34" s="293"/>
      <c r="L34" s="293"/>
      <c r="M34" s="287"/>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9"/>
      <c r="CA34" t="s">
        <v>33</v>
      </c>
      <c r="CB34" s="6">
        <f>CD34*個票3!$AC$10</f>
        <v>0</v>
      </c>
      <c r="CC34" t="s">
        <v>59</v>
      </c>
      <c r="CD34" s="6">
        <v>37</v>
      </c>
      <c r="CE34" s="6" t="s">
        <v>61</v>
      </c>
      <c r="CF34" s="6"/>
    </row>
    <row r="35" spans="1:84" ht="15" customHeight="1">
      <c r="A35" s="64" t="s">
        <v>88</v>
      </c>
      <c r="B35" s="68"/>
      <c r="C35" s="68"/>
      <c r="D35" s="68"/>
      <c r="E35" s="68"/>
      <c r="F35" s="68"/>
      <c r="G35" s="69"/>
      <c r="H35" s="293"/>
      <c r="I35" s="293"/>
      <c r="J35" s="293"/>
      <c r="K35" s="293"/>
      <c r="L35" s="293"/>
      <c r="M35" s="287"/>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9"/>
      <c r="CA35" t="s">
        <v>34</v>
      </c>
      <c r="CB35" s="6">
        <f>CD35*個票3!$AC$10</f>
        <v>0</v>
      </c>
      <c r="CC35" t="s">
        <v>59</v>
      </c>
      <c r="CD35" s="6">
        <v>35</v>
      </c>
      <c r="CE35" s="6" t="s">
        <v>61</v>
      </c>
      <c r="CF35" s="6"/>
    </row>
    <row r="36" spans="1:84" ht="15" customHeight="1">
      <c r="A36" s="70" t="s">
        <v>89</v>
      </c>
      <c r="B36" s="71"/>
      <c r="C36" s="71"/>
      <c r="D36" s="71"/>
      <c r="E36" s="72"/>
      <c r="F36" s="72"/>
      <c r="G36" s="73"/>
      <c r="H36" s="280"/>
      <c r="I36" s="280"/>
      <c r="J36" s="280"/>
      <c r="K36" s="280"/>
      <c r="L36" s="280"/>
      <c r="M36" s="290"/>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2"/>
      <c r="CA36" t="s">
        <v>35</v>
      </c>
      <c r="CB36" s="6">
        <f>CD36*個票3!$AC$10</f>
        <v>0</v>
      </c>
      <c r="CC36" t="s">
        <v>59</v>
      </c>
      <c r="CD36" s="6">
        <v>37</v>
      </c>
      <c r="CE36" s="6" t="s">
        <v>61</v>
      </c>
      <c r="CF36" s="6"/>
    </row>
    <row r="37" spans="1:84" ht="15" customHeight="1">
      <c r="A37" s="74" t="s">
        <v>46</v>
      </c>
      <c r="B37" s="75"/>
      <c r="C37" s="75"/>
      <c r="D37" s="75"/>
      <c r="E37" s="75"/>
      <c r="F37" s="75"/>
      <c r="G37" s="76"/>
      <c r="H37" s="275">
        <f>SUM(H28:L36)</f>
        <v>0</v>
      </c>
      <c r="I37" s="275"/>
      <c r="J37" s="275"/>
      <c r="K37" s="275"/>
      <c r="L37" s="276"/>
      <c r="M37" s="277"/>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9"/>
      <c r="CA37" t="s">
        <v>36</v>
      </c>
      <c r="CB37" s="6">
        <f>CD37*個票3!$AC$10</f>
        <v>0</v>
      </c>
      <c r="CC37" t="s">
        <v>59</v>
      </c>
      <c r="CD37" s="6">
        <v>35</v>
      </c>
      <c r="CE37" s="6" t="s">
        <v>61</v>
      </c>
      <c r="CF37" s="6"/>
    </row>
    <row r="38" spans="1:84" ht="6" customHeight="1" thickBot="1">
      <c r="A38" s="77"/>
      <c r="B38" s="77"/>
      <c r="C38" s="77"/>
      <c r="D38" s="77"/>
      <c r="E38" s="78"/>
      <c r="F38" s="78"/>
      <c r="G38" s="78"/>
      <c r="H38" s="78"/>
      <c r="I38" s="78"/>
      <c r="J38" s="79"/>
      <c r="K38" s="79"/>
      <c r="L38" s="79"/>
      <c r="M38" s="79"/>
      <c r="N38" s="79"/>
      <c r="O38" s="80"/>
      <c r="P38" s="80"/>
      <c r="Q38" s="80"/>
      <c r="R38" s="80"/>
      <c r="S38" s="80"/>
      <c r="T38" s="80"/>
      <c r="U38" s="80"/>
      <c r="V38" s="80"/>
      <c r="W38" s="80"/>
      <c r="X38" s="80"/>
      <c r="Y38" s="80"/>
      <c r="Z38" s="80"/>
      <c r="AA38" s="80"/>
      <c r="AB38" s="80"/>
      <c r="AC38" s="80"/>
      <c r="AD38" s="80"/>
      <c r="AE38" s="80"/>
      <c r="AF38" s="80"/>
      <c r="AG38" s="80"/>
      <c r="AH38" s="88"/>
      <c r="AI38" s="80"/>
      <c r="AJ38" s="80"/>
      <c r="AK38" s="80"/>
      <c r="AL38" s="80"/>
      <c r="AM38" s="80"/>
      <c r="CA38" t="s">
        <v>37</v>
      </c>
      <c r="CB38" s="6">
        <f>CD38*個票3!$AC$10</f>
        <v>0</v>
      </c>
      <c r="CC38" t="s">
        <v>59</v>
      </c>
      <c r="CD38" s="6">
        <v>37</v>
      </c>
      <c r="CE38" s="6" t="s">
        <v>61</v>
      </c>
      <c r="CF38" s="6"/>
    </row>
    <row r="39" spans="1:84" s="4" customFormat="1" ht="19.5" customHeight="1" thickBot="1">
      <c r="A39" s="55" t="s">
        <v>66</v>
      </c>
      <c r="B39" s="53"/>
      <c r="C39" s="53"/>
      <c r="D39" s="53"/>
      <c r="E39" s="53"/>
      <c r="F39" s="53"/>
      <c r="G39" s="53"/>
      <c r="H39" s="53"/>
      <c r="I39" s="50"/>
      <c r="J39" s="54"/>
      <c r="K39" s="49"/>
      <c r="L39" s="51"/>
      <c r="M39" s="51"/>
      <c r="N39" s="51"/>
      <c r="O39" s="51"/>
      <c r="P39" s="51"/>
      <c r="Q39" s="51"/>
      <c r="R39" s="51"/>
      <c r="S39" s="51"/>
      <c r="T39" s="51"/>
      <c r="U39" s="51"/>
      <c r="V39" s="51"/>
      <c r="W39" s="51"/>
      <c r="X39" s="51"/>
      <c r="Y39" s="51"/>
      <c r="Z39" s="51"/>
      <c r="AA39" s="51"/>
      <c r="AB39" s="51"/>
      <c r="AC39" s="51"/>
      <c r="AD39" s="51"/>
      <c r="AE39" s="261" t="s">
        <v>157</v>
      </c>
      <c r="AF39" s="262"/>
      <c r="AG39" s="262"/>
      <c r="AH39" s="263"/>
      <c r="AI39" s="329">
        <f>ROUNDDOWN(IFERROR(IF(H10="居宅介護支援事業所",(X42*AI42+X43*AI43+X44*AI44+X45*AI45)/1000,(X40*AI40+X41*AI41)/1000),""),0)</f>
        <v>0</v>
      </c>
      <c r="AJ39" s="330"/>
      <c r="AK39" s="330"/>
      <c r="AL39" s="320" t="s">
        <v>39</v>
      </c>
      <c r="AM39" s="321"/>
      <c r="CA39" t="s">
        <v>38</v>
      </c>
      <c r="CB39" s="6">
        <f>CD39*個票3!$AC$10</f>
        <v>0</v>
      </c>
      <c r="CC39" t="s">
        <v>59</v>
      </c>
      <c r="CD39" s="6">
        <v>35</v>
      </c>
      <c r="CE39" s="6" t="s">
        <v>61</v>
      </c>
      <c r="CF39" s="6"/>
    </row>
    <row r="40" spans="1:84" s="4" customFormat="1" ht="15.75" customHeight="1">
      <c r="A40" s="304" t="s">
        <v>119</v>
      </c>
      <c r="B40" s="305"/>
      <c r="C40" s="305"/>
      <c r="D40" s="305"/>
      <c r="E40" s="305"/>
      <c r="F40" s="305"/>
      <c r="G40" s="305"/>
      <c r="H40" s="305"/>
      <c r="I40" s="305"/>
      <c r="J40" s="306"/>
      <c r="K40" s="196" t="s">
        <v>114</v>
      </c>
      <c r="L40" s="198"/>
      <c r="M40" s="24"/>
      <c r="N40" s="197"/>
      <c r="O40" s="197"/>
      <c r="P40" s="197"/>
      <c r="Q40" s="28"/>
      <c r="R40" s="197"/>
      <c r="S40" s="197"/>
      <c r="T40" s="197"/>
      <c r="U40" s="197"/>
      <c r="V40" s="197"/>
      <c r="W40" s="27"/>
      <c r="X40" s="303">
        <f>IF($H$10="介護予防・生活支援サービス事業の事業者","",1500)</f>
        <v>1500</v>
      </c>
      <c r="Y40" s="303"/>
      <c r="Z40" s="303"/>
      <c r="AA40" s="300" t="s">
        <v>52</v>
      </c>
      <c r="AB40" s="301"/>
      <c r="AC40" s="295" t="s">
        <v>53</v>
      </c>
      <c r="AD40" s="296"/>
      <c r="AE40" s="296"/>
      <c r="AF40" s="296"/>
      <c r="AG40" s="296"/>
      <c r="AH40" s="297"/>
      <c r="AI40" s="298"/>
      <c r="AJ40" s="299"/>
      <c r="AK40" s="299"/>
      <c r="AL40" s="395" t="s">
        <v>42</v>
      </c>
      <c r="AM40" s="396"/>
      <c r="CA40" t="s">
        <v>103</v>
      </c>
      <c r="CB40"/>
      <c r="CC40"/>
      <c r="CD40"/>
      <c r="CE40"/>
      <c r="CF40"/>
    </row>
    <row r="41" spans="1:84" s="4" customFormat="1" ht="15.75" customHeight="1">
      <c r="A41" s="307"/>
      <c r="B41" s="308"/>
      <c r="C41" s="308"/>
      <c r="D41" s="308"/>
      <c r="E41" s="308"/>
      <c r="F41" s="308"/>
      <c r="G41" s="308"/>
      <c r="H41" s="308"/>
      <c r="I41" s="308"/>
      <c r="J41" s="309"/>
      <c r="K41" s="196" t="s">
        <v>115</v>
      </c>
      <c r="L41" s="198"/>
      <c r="M41" s="24"/>
      <c r="N41" s="197"/>
      <c r="O41" s="197"/>
      <c r="P41" s="197"/>
      <c r="Q41" s="28"/>
      <c r="R41" s="197"/>
      <c r="S41" s="197"/>
      <c r="T41" s="197"/>
      <c r="U41" s="197"/>
      <c r="V41" s="197"/>
      <c r="W41" s="27"/>
      <c r="X41" s="303">
        <f>IF($H$10="介護予防・生活支援サービス事業の事業者","",3000)</f>
        <v>3000</v>
      </c>
      <c r="Y41" s="303"/>
      <c r="Z41" s="303"/>
      <c r="AA41" s="300" t="s">
        <v>52</v>
      </c>
      <c r="AB41" s="301"/>
      <c r="AC41" s="295" t="s">
        <v>53</v>
      </c>
      <c r="AD41" s="296"/>
      <c r="AE41" s="296"/>
      <c r="AF41" s="296"/>
      <c r="AG41" s="296"/>
      <c r="AH41" s="297"/>
      <c r="AI41" s="298"/>
      <c r="AJ41" s="299"/>
      <c r="AK41" s="299"/>
      <c r="AL41" s="326" t="s">
        <v>42</v>
      </c>
      <c r="AM41" s="327"/>
    </row>
    <row r="42" spans="1:84" s="4" customFormat="1" ht="15.75" customHeight="1">
      <c r="A42" s="131"/>
      <c r="B42" s="397" t="s">
        <v>116</v>
      </c>
      <c r="C42" s="398"/>
      <c r="D42" s="398"/>
      <c r="E42" s="398"/>
      <c r="F42" s="398"/>
      <c r="G42" s="398"/>
      <c r="H42" s="398"/>
      <c r="I42" s="398"/>
      <c r="J42" s="399"/>
      <c r="K42" s="200" t="s">
        <v>114</v>
      </c>
      <c r="L42" s="200"/>
      <c r="M42" s="129"/>
      <c r="N42" s="129"/>
      <c r="O42" s="130"/>
      <c r="P42" s="130"/>
      <c r="Q42" s="200"/>
      <c r="R42" s="200"/>
      <c r="S42" s="200"/>
      <c r="T42" s="200"/>
      <c r="U42" s="200"/>
      <c r="V42" s="200"/>
      <c r="W42" s="128"/>
      <c r="X42" s="303">
        <f>IF($H$10="介護予防・生活支援サービス事業の事業者","",1500)</f>
        <v>1500</v>
      </c>
      <c r="Y42" s="303"/>
      <c r="Z42" s="303"/>
      <c r="AA42" s="300" t="s">
        <v>52</v>
      </c>
      <c r="AB42" s="301"/>
      <c r="AC42" s="295" t="s">
        <v>53</v>
      </c>
      <c r="AD42" s="296"/>
      <c r="AE42" s="296"/>
      <c r="AF42" s="296"/>
      <c r="AG42" s="296"/>
      <c r="AH42" s="297"/>
      <c r="AI42" s="298"/>
      <c r="AJ42" s="299"/>
      <c r="AK42" s="299"/>
      <c r="AL42" s="324" t="s">
        <v>42</v>
      </c>
      <c r="AM42" s="325"/>
    </row>
    <row r="43" spans="1:84" s="4" customFormat="1" ht="15.75" customHeight="1">
      <c r="A43" s="126"/>
      <c r="B43" s="400"/>
      <c r="C43" s="401"/>
      <c r="D43" s="401"/>
      <c r="E43" s="401"/>
      <c r="F43" s="401"/>
      <c r="G43" s="401"/>
      <c r="H43" s="401"/>
      <c r="I43" s="401"/>
      <c r="J43" s="402"/>
      <c r="K43" s="26" t="s">
        <v>117</v>
      </c>
      <c r="L43" s="26"/>
      <c r="M43" s="26"/>
      <c r="N43" s="26"/>
      <c r="O43" s="18"/>
      <c r="P43" s="18"/>
      <c r="Q43" s="17"/>
      <c r="R43" s="17"/>
      <c r="S43" s="17"/>
      <c r="T43" s="17"/>
      <c r="U43" s="17"/>
      <c r="V43" s="17"/>
      <c r="W43" s="19"/>
      <c r="X43" s="303">
        <f>IF($H$10="介護予防・生活支援サービス事業の事業者","",4500)</f>
        <v>4500</v>
      </c>
      <c r="Y43" s="303"/>
      <c r="Z43" s="303"/>
      <c r="AA43" s="300" t="s">
        <v>52</v>
      </c>
      <c r="AB43" s="301"/>
      <c r="AC43" s="295" t="s">
        <v>53</v>
      </c>
      <c r="AD43" s="296"/>
      <c r="AE43" s="296"/>
      <c r="AF43" s="296"/>
      <c r="AG43" s="296"/>
      <c r="AH43" s="297"/>
      <c r="AI43" s="298"/>
      <c r="AJ43" s="299"/>
      <c r="AK43" s="299"/>
      <c r="AL43" s="324" t="s">
        <v>42</v>
      </c>
      <c r="AM43" s="325"/>
    </row>
    <row r="44" spans="1:84" s="4" customFormat="1" ht="15.75" customHeight="1">
      <c r="A44" s="126"/>
      <c r="B44" s="400"/>
      <c r="C44" s="401"/>
      <c r="D44" s="401"/>
      <c r="E44" s="401"/>
      <c r="F44" s="401"/>
      <c r="G44" s="401"/>
      <c r="H44" s="401"/>
      <c r="I44" s="401"/>
      <c r="J44" s="402"/>
      <c r="K44" s="25" t="s">
        <v>115</v>
      </c>
      <c r="L44" s="25"/>
      <c r="M44" s="25"/>
      <c r="N44" s="25"/>
      <c r="O44" s="28"/>
      <c r="P44" s="28"/>
      <c r="Q44" s="197"/>
      <c r="R44" s="197"/>
      <c r="S44" s="197"/>
      <c r="T44" s="197"/>
      <c r="U44" s="197"/>
      <c r="V44" s="197"/>
      <c r="W44" s="27"/>
      <c r="X44" s="303">
        <f>IF($H$10="介護予防・生活支援サービス事業の事業者","",3000)</f>
        <v>3000</v>
      </c>
      <c r="Y44" s="303"/>
      <c r="Z44" s="303"/>
      <c r="AA44" s="300" t="s">
        <v>52</v>
      </c>
      <c r="AB44" s="301"/>
      <c r="AC44" s="295" t="s">
        <v>53</v>
      </c>
      <c r="AD44" s="296"/>
      <c r="AE44" s="296"/>
      <c r="AF44" s="296"/>
      <c r="AG44" s="296"/>
      <c r="AH44" s="297"/>
      <c r="AI44" s="298"/>
      <c r="AJ44" s="299"/>
      <c r="AK44" s="299"/>
      <c r="AL44" s="324" t="s">
        <v>42</v>
      </c>
      <c r="AM44" s="325"/>
    </row>
    <row r="45" spans="1:84" s="4" customFormat="1" ht="15.75" customHeight="1">
      <c r="A45" s="127"/>
      <c r="B45" s="403"/>
      <c r="C45" s="404"/>
      <c r="D45" s="404"/>
      <c r="E45" s="404"/>
      <c r="F45" s="404"/>
      <c r="G45" s="404"/>
      <c r="H45" s="404"/>
      <c r="I45" s="404"/>
      <c r="J45" s="405"/>
      <c r="K45" s="25" t="s">
        <v>118</v>
      </c>
      <c r="L45" s="25"/>
      <c r="M45" s="25"/>
      <c r="N45" s="25"/>
      <c r="O45" s="28"/>
      <c r="P45" s="28"/>
      <c r="Q45" s="197"/>
      <c r="R45" s="197"/>
      <c r="S45" s="197"/>
      <c r="T45" s="197"/>
      <c r="U45" s="197"/>
      <c r="V45" s="197"/>
      <c r="W45" s="27"/>
      <c r="X45" s="303">
        <f>IF($H$10="介護予防・生活支援サービス事業の事業者","",6000)</f>
        <v>6000</v>
      </c>
      <c r="Y45" s="303"/>
      <c r="Z45" s="303"/>
      <c r="AA45" s="300" t="s">
        <v>52</v>
      </c>
      <c r="AB45" s="301"/>
      <c r="AC45" s="295" t="s">
        <v>53</v>
      </c>
      <c r="AD45" s="296"/>
      <c r="AE45" s="296"/>
      <c r="AF45" s="296"/>
      <c r="AG45" s="296"/>
      <c r="AH45" s="297"/>
      <c r="AI45" s="298"/>
      <c r="AJ45" s="299"/>
      <c r="AK45" s="299"/>
      <c r="AL45" s="324" t="s">
        <v>42</v>
      </c>
      <c r="AM45" s="325"/>
    </row>
    <row r="46" spans="1:84" s="4" customFormat="1" ht="6" customHeight="1" thickBot="1">
      <c r="A46" s="53"/>
      <c r="B46" s="53"/>
      <c r="C46" s="53"/>
      <c r="D46" s="53"/>
      <c r="E46" s="53"/>
      <c r="F46" s="53"/>
      <c r="G46" s="53"/>
      <c r="H46" s="53"/>
      <c r="I46" s="50"/>
      <c r="J46" s="54"/>
      <c r="K46" s="49"/>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row>
    <row r="47" spans="1:84" s="4" customFormat="1" ht="19.5" customHeight="1" thickBot="1">
      <c r="A47" s="55" t="s">
        <v>67</v>
      </c>
      <c r="B47" s="49"/>
      <c r="C47" s="53"/>
      <c r="D47" s="53"/>
      <c r="E47" s="53"/>
      <c r="F47" s="53"/>
      <c r="G47" s="53"/>
      <c r="H47" s="53"/>
      <c r="I47" s="50"/>
      <c r="J47" s="54"/>
      <c r="K47" s="49"/>
      <c r="L47" s="51"/>
      <c r="M47" s="51"/>
      <c r="N47" s="51"/>
      <c r="O47" s="52"/>
      <c r="P47" s="52"/>
      <c r="Q47" s="52"/>
      <c r="R47" s="52"/>
      <c r="S47" s="52"/>
      <c r="T47" s="81"/>
      <c r="U47" s="81"/>
      <c r="V47" s="81"/>
      <c r="W47" s="81"/>
      <c r="X47" s="264" t="s">
        <v>90</v>
      </c>
      <c r="Y47" s="265"/>
      <c r="Z47" s="265"/>
      <c r="AA47" s="265"/>
      <c r="AB47" s="265"/>
      <c r="AC47" s="266"/>
      <c r="AD47" s="261" t="s">
        <v>156</v>
      </c>
      <c r="AE47" s="262"/>
      <c r="AF47" s="262"/>
      <c r="AG47" s="262"/>
      <c r="AH47" s="263"/>
      <c r="AI47" s="322">
        <f>MIN(X48,ROUNDDOWN(H60/1000,0))</f>
        <v>0</v>
      </c>
      <c r="AJ47" s="323"/>
      <c r="AK47" s="323"/>
      <c r="AL47" s="320" t="s">
        <v>39</v>
      </c>
      <c r="AM47" s="321"/>
    </row>
    <row r="48" spans="1:84" s="4" customFormat="1" ht="13.8" thickBot="1">
      <c r="A48" s="52"/>
      <c r="B48" s="53"/>
      <c r="C48" s="53"/>
      <c r="D48" s="53"/>
      <c r="E48" s="53"/>
      <c r="F48" s="53"/>
      <c r="G48" s="53"/>
      <c r="H48" s="53"/>
      <c r="I48" s="53"/>
      <c r="J48" s="53"/>
      <c r="K48" s="53"/>
      <c r="L48" s="53"/>
      <c r="M48" s="53"/>
      <c r="N48" s="53"/>
      <c r="O48" s="53"/>
      <c r="P48" s="53"/>
      <c r="Q48" s="53"/>
      <c r="R48" s="53"/>
      <c r="S48" s="53"/>
      <c r="T48" s="53"/>
      <c r="U48" s="53"/>
      <c r="V48" s="53"/>
      <c r="W48" s="53"/>
      <c r="X48" s="310" t="str">
        <f>IFERROR(VLOOKUP(H10,個票3!CA5:CE39,5,FALSE),"")</f>
        <v/>
      </c>
      <c r="Y48" s="311"/>
      <c r="Z48" s="311"/>
      <c r="AA48" s="311"/>
      <c r="AB48" s="331" t="s">
        <v>39</v>
      </c>
      <c r="AC48" s="332"/>
      <c r="AD48" s="156"/>
      <c r="AE48" s="157"/>
      <c r="AF48" s="157"/>
      <c r="AG48" s="157"/>
      <c r="AH48" s="158"/>
      <c r="AI48" s="317"/>
      <c r="AJ48" s="317"/>
      <c r="AK48" s="317"/>
      <c r="AL48" s="318"/>
      <c r="AM48" s="319"/>
      <c r="AX48" s="134" t="str">
        <f>IF(X48&gt;=AI49,"○","！（補助上限額を超過しています）")</f>
        <v>○</v>
      </c>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6"/>
    </row>
    <row r="49" spans="1:46" s="4" customFormat="1" ht="13.5" customHeight="1">
      <c r="A49" s="168" t="s">
        <v>92</v>
      </c>
      <c r="B49" s="53"/>
      <c r="C49" s="53"/>
      <c r="D49" s="53"/>
      <c r="E49" s="53"/>
      <c r="F49" s="53"/>
      <c r="G49" s="53"/>
      <c r="H49" s="53"/>
      <c r="I49" s="53"/>
      <c r="J49" s="53"/>
      <c r="K49" s="53"/>
      <c r="L49" s="53"/>
      <c r="M49" s="53"/>
      <c r="N49" s="53"/>
      <c r="O49" s="53"/>
      <c r="P49" s="53"/>
      <c r="Q49" s="53"/>
      <c r="R49" s="53"/>
      <c r="S49" s="53"/>
      <c r="T49" s="53"/>
      <c r="U49" s="53"/>
      <c r="V49" s="53"/>
      <c r="W49" s="53"/>
      <c r="X49" s="312"/>
      <c r="Y49" s="313"/>
      <c r="Z49" s="313"/>
      <c r="AA49" s="313"/>
      <c r="AB49" s="333"/>
      <c r="AC49" s="334"/>
      <c r="AD49" s="159"/>
      <c r="AE49" s="160"/>
      <c r="AF49" s="160"/>
      <c r="AG49" s="160"/>
      <c r="AH49" s="161"/>
      <c r="AI49" s="302">
        <f>SUM(AI47:AK48)</f>
        <v>0</v>
      </c>
      <c r="AJ49" s="302"/>
      <c r="AK49" s="302"/>
      <c r="AL49" s="315"/>
      <c r="AM49" s="316"/>
      <c r="AT49" s="5"/>
    </row>
    <row r="50" spans="1:46" ht="15" customHeight="1">
      <c r="A50" s="281" t="s">
        <v>80</v>
      </c>
      <c r="B50" s="282"/>
      <c r="C50" s="282"/>
      <c r="D50" s="282"/>
      <c r="E50" s="282"/>
      <c r="F50" s="282"/>
      <c r="G50" s="283"/>
      <c r="H50" s="282" t="s">
        <v>158</v>
      </c>
      <c r="I50" s="282"/>
      <c r="J50" s="282"/>
      <c r="K50" s="282"/>
      <c r="L50" s="282"/>
      <c r="M50" s="281" t="s">
        <v>23</v>
      </c>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3"/>
    </row>
    <row r="51" spans="1:46" ht="15" customHeight="1">
      <c r="A51" s="106" t="s">
        <v>81</v>
      </c>
      <c r="B51" s="107"/>
      <c r="C51" s="107"/>
      <c r="D51" s="107"/>
      <c r="E51" s="108"/>
      <c r="F51" s="108"/>
      <c r="G51" s="109"/>
      <c r="H51" s="294"/>
      <c r="I51" s="294"/>
      <c r="J51" s="294"/>
      <c r="K51" s="294"/>
      <c r="L51" s="294"/>
      <c r="M51" s="284"/>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6"/>
    </row>
    <row r="52" spans="1:46" ht="15" customHeight="1">
      <c r="A52" s="64" t="s">
        <v>82</v>
      </c>
      <c r="B52" s="65"/>
      <c r="C52" s="65"/>
      <c r="D52" s="65"/>
      <c r="E52" s="66"/>
      <c r="F52" s="66"/>
      <c r="G52" s="67"/>
      <c r="H52" s="293"/>
      <c r="I52" s="293"/>
      <c r="J52" s="293"/>
      <c r="K52" s="293"/>
      <c r="L52" s="293"/>
      <c r="M52" s="287"/>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9"/>
    </row>
    <row r="53" spans="1:46" ht="15" customHeight="1">
      <c r="A53" s="64" t="s">
        <v>83</v>
      </c>
      <c r="B53" s="65"/>
      <c r="C53" s="65"/>
      <c r="D53" s="65"/>
      <c r="E53" s="66"/>
      <c r="F53" s="66"/>
      <c r="G53" s="67"/>
      <c r="H53" s="293"/>
      <c r="I53" s="293"/>
      <c r="J53" s="293"/>
      <c r="K53" s="293"/>
      <c r="L53" s="293"/>
      <c r="M53" s="287"/>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9"/>
    </row>
    <row r="54" spans="1:46" ht="15" customHeight="1">
      <c r="A54" s="64" t="s">
        <v>84</v>
      </c>
      <c r="B54" s="65"/>
      <c r="C54" s="65"/>
      <c r="D54" s="65"/>
      <c r="E54" s="66"/>
      <c r="F54" s="66"/>
      <c r="G54" s="67"/>
      <c r="H54" s="293"/>
      <c r="I54" s="293"/>
      <c r="J54" s="293"/>
      <c r="K54" s="293"/>
      <c r="L54" s="293"/>
      <c r="M54" s="287"/>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9"/>
    </row>
    <row r="55" spans="1:46" ht="15" customHeight="1">
      <c r="A55" s="64" t="s">
        <v>85</v>
      </c>
      <c r="B55" s="65"/>
      <c r="C55" s="65"/>
      <c r="D55" s="65"/>
      <c r="E55" s="66"/>
      <c r="F55" s="66"/>
      <c r="G55" s="67"/>
      <c r="H55" s="293"/>
      <c r="I55" s="293"/>
      <c r="J55" s="293"/>
      <c r="K55" s="293"/>
      <c r="L55" s="293"/>
      <c r="M55" s="287"/>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9"/>
    </row>
    <row r="56" spans="1:46" ht="15" customHeight="1">
      <c r="A56" s="64" t="s">
        <v>86</v>
      </c>
      <c r="B56" s="65"/>
      <c r="C56" s="65"/>
      <c r="D56" s="65"/>
      <c r="E56" s="66"/>
      <c r="F56" s="66"/>
      <c r="G56" s="67"/>
      <c r="H56" s="293"/>
      <c r="I56" s="293"/>
      <c r="J56" s="293"/>
      <c r="K56" s="293"/>
      <c r="L56" s="293"/>
      <c r="M56" s="287"/>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9"/>
    </row>
    <row r="57" spans="1:46" ht="15" customHeight="1">
      <c r="A57" s="64" t="s">
        <v>87</v>
      </c>
      <c r="B57" s="65"/>
      <c r="C57" s="65"/>
      <c r="D57" s="65"/>
      <c r="E57" s="66"/>
      <c r="F57" s="66"/>
      <c r="G57" s="67"/>
      <c r="H57" s="293"/>
      <c r="I57" s="293"/>
      <c r="J57" s="293"/>
      <c r="K57" s="293"/>
      <c r="L57" s="293"/>
      <c r="M57" s="287"/>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9"/>
    </row>
    <row r="58" spans="1:46" ht="15" customHeight="1">
      <c r="A58" s="64" t="s">
        <v>88</v>
      </c>
      <c r="B58" s="68"/>
      <c r="C58" s="68"/>
      <c r="D58" s="68"/>
      <c r="E58" s="68"/>
      <c r="F58" s="68"/>
      <c r="G58" s="69"/>
      <c r="H58" s="293"/>
      <c r="I58" s="293"/>
      <c r="J58" s="293"/>
      <c r="K58" s="293"/>
      <c r="L58" s="293"/>
      <c r="M58" s="287"/>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9"/>
    </row>
    <row r="59" spans="1:46" ht="15" customHeight="1">
      <c r="A59" s="70" t="s">
        <v>89</v>
      </c>
      <c r="B59" s="71"/>
      <c r="C59" s="71"/>
      <c r="D59" s="71"/>
      <c r="E59" s="72"/>
      <c r="F59" s="72"/>
      <c r="G59" s="73"/>
      <c r="H59" s="280"/>
      <c r="I59" s="280"/>
      <c r="J59" s="280"/>
      <c r="K59" s="280"/>
      <c r="L59" s="280"/>
      <c r="M59" s="290"/>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291"/>
      <c r="AL59" s="291"/>
      <c r="AM59" s="292"/>
    </row>
    <row r="60" spans="1:46" ht="15" customHeight="1">
      <c r="A60" s="74" t="s">
        <v>46</v>
      </c>
      <c r="B60" s="82"/>
      <c r="C60" s="82"/>
      <c r="D60" s="82"/>
      <c r="E60" s="75"/>
      <c r="F60" s="75"/>
      <c r="G60" s="76"/>
      <c r="H60" s="275">
        <f>SUM(H51:L59)</f>
        <v>0</v>
      </c>
      <c r="I60" s="275"/>
      <c r="J60" s="275"/>
      <c r="K60" s="275"/>
      <c r="L60" s="276"/>
      <c r="M60" s="277"/>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9"/>
    </row>
    <row r="61" spans="1:46" ht="4.5" customHeight="1">
      <c r="A61" s="77"/>
      <c r="B61" s="77"/>
      <c r="C61" s="77"/>
      <c r="D61" s="77"/>
      <c r="E61" s="83"/>
      <c r="F61" s="83"/>
      <c r="G61" s="83"/>
      <c r="H61" s="83"/>
      <c r="I61" s="83"/>
      <c r="J61" s="85"/>
      <c r="K61" s="85"/>
      <c r="L61" s="85"/>
      <c r="M61" s="85"/>
      <c r="N61" s="85"/>
      <c r="O61" s="83"/>
      <c r="P61" s="83"/>
      <c r="Q61" s="83"/>
      <c r="R61" s="83"/>
      <c r="S61" s="83"/>
      <c r="T61" s="83"/>
      <c r="U61" s="83"/>
      <c r="V61" s="83"/>
      <c r="W61" s="83"/>
      <c r="X61" s="83"/>
      <c r="Y61" s="86"/>
      <c r="Z61" s="86"/>
      <c r="AA61" s="86"/>
      <c r="AB61" s="86"/>
      <c r="AC61" s="86"/>
      <c r="AD61" s="86"/>
      <c r="AE61" s="83"/>
      <c r="AF61" s="83"/>
      <c r="AG61" s="83"/>
      <c r="AH61" s="83"/>
      <c r="AI61" s="83"/>
      <c r="AJ61" s="83"/>
      <c r="AK61" s="83"/>
      <c r="AL61" s="83"/>
      <c r="AM61" s="83"/>
    </row>
    <row r="62" spans="1:46">
      <c r="A62" s="36" t="s">
        <v>159</v>
      </c>
      <c r="B62" s="84"/>
      <c r="C62" s="84"/>
      <c r="D62" s="84"/>
      <c r="E62" s="84"/>
      <c r="F62" s="84"/>
      <c r="G62" s="84"/>
      <c r="H62" s="84"/>
      <c r="I62" s="84"/>
      <c r="J62" s="84"/>
      <c r="K62" s="84"/>
      <c r="L62" s="84"/>
      <c r="M62" s="84"/>
      <c r="N62" s="84"/>
      <c r="O62" s="84"/>
      <c r="P62" s="84"/>
      <c r="Q62" s="84"/>
      <c r="R62" s="84"/>
      <c r="S62" s="84"/>
      <c r="T62" s="84"/>
      <c r="U62" s="84"/>
      <c r="V62" s="84"/>
      <c r="W62" s="84"/>
      <c r="X62" s="84"/>
      <c r="Y62" s="61"/>
      <c r="Z62" s="61"/>
      <c r="AA62" s="61"/>
      <c r="AB62" s="61"/>
      <c r="AC62" s="61"/>
      <c r="AD62" s="61"/>
      <c r="AE62" s="84"/>
      <c r="AF62" s="84"/>
      <c r="AG62" s="84"/>
      <c r="AH62" s="84"/>
      <c r="AI62" s="84"/>
      <c r="AJ62" s="84"/>
      <c r="AK62" s="84"/>
      <c r="AL62" s="84"/>
      <c r="AM62" s="84"/>
    </row>
  </sheetData>
  <sheetProtection algorithmName="SHA-512" hashValue="SDkrzOKoUckbhoqVYfqCLvvltliOUhoBSYF23i4Mn6TAy79txT7Tj3al/yDUks5e51TKED8l6A/WtyUbgGqhlQ==" saltValue="kviFcp+3ya3tBA6oKHGA4A==" spinCount="100000" sheet="1" formatCells="0" formatColumns="0" formatRows="0" insertColumns="0" insertRows="0" autoFilter="0"/>
  <mergeCells count="145">
    <mergeCell ref="A3:AM3"/>
    <mergeCell ref="A5:AM5"/>
    <mergeCell ref="A7:G7"/>
    <mergeCell ref="H7:N7"/>
    <mergeCell ref="O7:S7"/>
    <mergeCell ref="T7:AM7"/>
    <mergeCell ref="AH8:AM8"/>
    <mergeCell ref="D9:G9"/>
    <mergeCell ref="H9:K9"/>
    <mergeCell ref="L9:Y9"/>
    <mergeCell ref="AC9:AG9"/>
    <mergeCell ref="AH9:AM9"/>
    <mergeCell ref="A8:C9"/>
    <mergeCell ref="D8:G8"/>
    <mergeCell ref="H8:K8"/>
    <mergeCell ref="L8:Y8"/>
    <mergeCell ref="Z8:AB9"/>
    <mergeCell ref="AC8:AG8"/>
    <mergeCell ref="AE10:AF10"/>
    <mergeCell ref="AG10:AI10"/>
    <mergeCell ref="AJ10:AK10"/>
    <mergeCell ref="AL10:AM10"/>
    <mergeCell ref="AP10:AU10"/>
    <mergeCell ref="A11:H12"/>
    <mergeCell ref="A10:G10"/>
    <mergeCell ref="H10:Q10"/>
    <mergeCell ref="R10:W10"/>
    <mergeCell ref="X10:Y10"/>
    <mergeCell ref="Z10:AB10"/>
    <mergeCell ref="AC10:AD10"/>
    <mergeCell ref="AE21:AH21"/>
    <mergeCell ref="AI21:AK21"/>
    <mergeCell ref="AL21:AM21"/>
    <mergeCell ref="H22:L22"/>
    <mergeCell ref="M22:O22"/>
    <mergeCell ref="Q22:U22"/>
    <mergeCell ref="V22:X22"/>
    <mergeCell ref="AE22:AG22"/>
    <mergeCell ref="A14:AM14"/>
    <mergeCell ref="X16:Z16"/>
    <mergeCell ref="AA16:AM16"/>
    <mergeCell ref="X17:Z17"/>
    <mergeCell ref="AA17:AM17"/>
    <mergeCell ref="A19:AM19"/>
    <mergeCell ref="A27:G27"/>
    <mergeCell ref="H27:L27"/>
    <mergeCell ref="M27:AM27"/>
    <mergeCell ref="H28:L28"/>
    <mergeCell ref="M28:AM28"/>
    <mergeCell ref="H29:L29"/>
    <mergeCell ref="M29:AM29"/>
    <mergeCell ref="X24:AC24"/>
    <mergeCell ref="AD24:AH24"/>
    <mergeCell ref="AI24:AK24"/>
    <mergeCell ref="AL24:AM24"/>
    <mergeCell ref="X25:AA26"/>
    <mergeCell ref="AB25:AC26"/>
    <mergeCell ref="AI25:AK25"/>
    <mergeCell ref="AL25:AM25"/>
    <mergeCell ref="AI26:AK26"/>
    <mergeCell ref="AL26:AM26"/>
    <mergeCell ref="H33:L33"/>
    <mergeCell ref="M33:AM33"/>
    <mergeCell ref="H34:L34"/>
    <mergeCell ref="M34:AM34"/>
    <mergeCell ref="H35:L35"/>
    <mergeCell ref="M35:AM35"/>
    <mergeCell ref="H30:L30"/>
    <mergeCell ref="M30:AM30"/>
    <mergeCell ref="H31:L31"/>
    <mergeCell ref="M31:AM31"/>
    <mergeCell ref="H32:L32"/>
    <mergeCell ref="M32:AM32"/>
    <mergeCell ref="AA41:AB41"/>
    <mergeCell ref="AC41:AH41"/>
    <mergeCell ref="AI41:AK41"/>
    <mergeCell ref="H36:L36"/>
    <mergeCell ref="M36:AM36"/>
    <mergeCell ref="H37:L37"/>
    <mergeCell ref="M37:AM37"/>
    <mergeCell ref="AE39:AH39"/>
    <mergeCell ref="AI39:AK39"/>
    <mergeCell ref="AL39:AM39"/>
    <mergeCell ref="AI43:AK43"/>
    <mergeCell ref="AL43:AM43"/>
    <mergeCell ref="X44:Z44"/>
    <mergeCell ref="AA44:AB44"/>
    <mergeCell ref="AC44:AH44"/>
    <mergeCell ref="AI44:AK44"/>
    <mergeCell ref="AL44:AM44"/>
    <mergeCell ref="AL41:AM41"/>
    <mergeCell ref="B42:J45"/>
    <mergeCell ref="X42:Z42"/>
    <mergeCell ref="AA42:AB42"/>
    <mergeCell ref="AC42:AH42"/>
    <mergeCell ref="AI42:AK42"/>
    <mergeCell ref="AL42:AM42"/>
    <mergeCell ref="X43:Z43"/>
    <mergeCell ref="AA43:AB43"/>
    <mergeCell ref="AC43:AH43"/>
    <mergeCell ref="A40:J41"/>
    <mergeCell ref="X40:Z40"/>
    <mergeCell ref="AA40:AB40"/>
    <mergeCell ref="AC40:AH40"/>
    <mergeCell ref="AI40:AK40"/>
    <mergeCell ref="AL40:AM40"/>
    <mergeCell ref="X41:Z41"/>
    <mergeCell ref="X48:AA49"/>
    <mergeCell ref="AB48:AC49"/>
    <mergeCell ref="AI48:AK48"/>
    <mergeCell ref="AL48:AM48"/>
    <mergeCell ref="AI49:AK49"/>
    <mergeCell ref="AL49:AM49"/>
    <mergeCell ref="X45:Z45"/>
    <mergeCell ref="AA45:AB45"/>
    <mergeCell ref="AC45:AH45"/>
    <mergeCell ref="AI45:AK45"/>
    <mergeCell ref="AL45:AM45"/>
    <mergeCell ref="X47:AC47"/>
    <mergeCell ref="AD47:AH47"/>
    <mergeCell ref="AI47:AK47"/>
    <mergeCell ref="AL47:AM47"/>
    <mergeCell ref="H53:L53"/>
    <mergeCell ref="M53:AM53"/>
    <mergeCell ref="H54:L54"/>
    <mergeCell ref="M54:AM54"/>
    <mergeCell ref="H55:L55"/>
    <mergeCell ref="M55:AM55"/>
    <mergeCell ref="A50:G50"/>
    <mergeCell ref="H50:L50"/>
    <mergeCell ref="M50:AM50"/>
    <mergeCell ref="H51:L51"/>
    <mergeCell ref="M51:AM51"/>
    <mergeCell ref="H52:L52"/>
    <mergeCell ref="M52:AM52"/>
    <mergeCell ref="H59:L59"/>
    <mergeCell ref="M59:AM59"/>
    <mergeCell ref="H60:L60"/>
    <mergeCell ref="M60:AM60"/>
    <mergeCell ref="H56:L56"/>
    <mergeCell ref="M56:AM56"/>
    <mergeCell ref="H57:L57"/>
    <mergeCell ref="M57:AM57"/>
    <mergeCell ref="H58:L58"/>
    <mergeCell ref="M58:AM58"/>
  </mergeCells>
  <phoneticPr fontId="4"/>
  <dataValidations count="3">
    <dataValidation imeMode="halfAlpha" allowBlank="1" showInputMessage="1" showErrorMessage="1" sqref="S24:V26 J24:N26 H7:N7 D9:G9 AC9:AG9 X10:Y10"/>
    <dataValidation type="list" allowBlank="1" showInputMessage="1" showErrorMessage="1" sqref="X16:Z17">
      <formula1>"○"</formula1>
    </dataValidation>
    <dataValidation type="list" allowBlank="1" showInputMessage="1" showErrorMessage="1" sqref="H10">
      <formula1>$CA$5:$CA$40</formula1>
    </dataValidation>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1137" r:id="rId4" name="Check Box 1">
              <controlPr defaultSize="0" autoFill="0" autoLine="0" autoPict="0">
                <anchor moveWithCells="1">
                  <from>
                    <xdr:col>7</xdr:col>
                    <xdr:colOff>175260</xdr:colOff>
                    <xdr:row>9</xdr:row>
                    <xdr:rowOff>251460</xdr:rowOff>
                  </from>
                  <to>
                    <xdr:col>9</xdr:col>
                    <xdr:colOff>22860</xdr:colOff>
                    <xdr:row>11</xdr:row>
                    <xdr:rowOff>22860</xdr:rowOff>
                  </to>
                </anchor>
              </controlPr>
            </control>
          </mc:Choice>
        </mc:AlternateContent>
        <mc:AlternateContent xmlns:mc="http://schemas.openxmlformats.org/markup-compatibility/2006">
          <mc:Choice Requires="x14">
            <control shapeId="91138" r:id="rId5" name="Check Box 2">
              <controlPr defaultSize="0" autoFill="0" autoLine="0" autoPict="0">
                <anchor moveWithCells="1">
                  <from>
                    <xdr:col>23</xdr:col>
                    <xdr:colOff>121920</xdr:colOff>
                    <xdr:row>9</xdr:row>
                    <xdr:rowOff>251460</xdr:rowOff>
                  </from>
                  <to>
                    <xdr:col>25</xdr:col>
                    <xdr:colOff>7620</xdr:colOff>
                    <xdr:row>11</xdr:row>
                    <xdr:rowOff>22860</xdr:rowOff>
                  </to>
                </anchor>
              </controlPr>
            </control>
          </mc:Choice>
        </mc:AlternateContent>
        <mc:AlternateContent xmlns:mc="http://schemas.openxmlformats.org/markup-compatibility/2006">
          <mc:Choice Requires="x14">
            <control shapeId="91139" r:id="rId6" name="Check Box 3">
              <controlPr defaultSize="0" autoFill="0" autoLine="0" autoPict="0">
                <anchor moveWithCells="1">
                  <from>
                    <xdr:col>7</xdr:col>
                    <xdr:colOff>175260</xdr:colOff>
                    <xdr:row>10</xdr:row>
                    <xdr:rowOff>220980</xdr:rowOff>
                  </from>
                  <to>
                    <xdr:col>9</xdr:col>
                    <xdr:colOff>22860</xdr:colOff>
                    <xdr:row>12</xdr:row>
                    <xdr:rowOff>22860</xdr:rowOff>
                  </to>
                </anchor>
              </controlPr>
            </control>
          </mc:Choice>
        </mc:AlternateContent>
        <mc:AlternateContent xmlns:mc="http://schemas.openxmlformats.org/markup-compatibility/2006">
          <mc:Choice Requires="x14">
            <control shapeId="91140" r:id="rId7" name="Check Box 4">
              <controlPr defaultSize="0" autoFill="0" autoLine="0" autoPict="0">
                <anchor moveWithCells="1">
                  <from>
                    <xdr:col>23</xdr:col>
                    <xdr:colOff>121920</xdr:colOff>
                    <xdr:row>10</xdr:row>
                    <xdr:rowOff>220980</xdr:rowOff>
                  </from>
                  <to>
                    <xdr:col>25</xdr:col>
                    <xdr:colOff>7620</xdr:colOff>
                    <xdr:row>12</xdr:row>
                    <xdr:rowOff>7620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62"/>
  <sheetViews>
    <sheetView showGridLines="0" showZeros="0" view="pageBreakPreview" zoomScale="130" zoomScaleNormal="160" zoomScaleSheetLayoutView="130" workbookViewId="0">
      <selection activeCell="X25" sqref="X25:AA26 H37:L37"/>
    </sheetView>
  </sheetViews>
  <sheetFormatPr defaultColWidth="2.21875" defaultRowHeight="13.2"/>
  <cols>
    <col min="1" max="1" width="2.21875" style="3" customWidth="1"/>
    <col min="2" max="7" width="2.21875" style="3"/>
    <col min="8" max="19" width="2.44140625" style="3" bestFit="1" customWidth="1"/>
    <col min="20" max="40" width="2.21875" style="3"/>
    <col min="41" max="47" width="2.21875" style="3" hidden="1" customWidth="1"/>
    <col min="48" max="49" width="2.21875" style="3"/>
    <col min="50" max="72" width="0" style="3" hidden="1" customWidth="1"/>
    <col min="73" max="78" width="2.21875" style="3"/>
    <col min="79" max="79" width="49.109375" style="3" hidden="1" customWidth="1"/>
    <col min="80" max="84" width="8.109375" style="3" hidden="1" customWidth="1"/>
    <col min="85" max="87" width="8.109375" style="3" customWidth="1"/>
    <col min="88" max="16384" width="2.21875" style="3"/>
  </cols>
  <sheetData>
    <row r="1" spans="1:84">
      <c r="A1" s="3" t="s">
        <v>160</v>
      </c>
    </row>
    <row r="2" spans="1:84" ht="3" customHeight="1"/>
    <row r="3" spans="1:84">
      <c r="A3" s="365" t="s">
        <v>141</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7"/>
      <c r="CA3" s="14"/>
      <c r="CB3" s="15" t="s">
        <v>60</v>
      </c>
      <c r="CC3" s="14"/>
      <c r="CD3" s="14"/>
      <c r="CE3" s="15" t="s">
        <v>63</v>
      </c>
      <c r="CF3" s="14"/>
    </row>
    <row r="4" spans="1:84" ht="4.5"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CA4" s="14"/>
      <c r="CB4" s="15" t="s">
        <v>62</v>
      </c>
      <c r="CC4" s="15"/>
      <c r="CD4" s="15" t="s">
        <v>70</v>
      </c>
      <c r="CE4" s="15" t="s">
        <v>62</v>
      </c>
      <c r="CF4" s="14"/>
    </row>
    <row r="5" spans="1:84">
      <c r="A5" s="356" t="s">
        <v>71</v>
      </c>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8"/>
      <c r="CA5" t="s">
        <v>25</v>
      </c>
      <c r="CB5" s="6">
        <v>892</v>
      </c>
      <c r="CC5" t="s">
        <v>58</v>
      </c>
      <c r="CD5"/>
      <c r="CE5" s="6">
        <v>200</v>
      </c>
      <c r="CF5" t="s">
        <v>58</v>
      </c>
    </row>
    <row r="6" spans="1:84" ht="4.5" customHeight="1">
      <c r="A6" s="199"/>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CA6" t="s">
        <v>26</v>
      </c>
      <c r="CB6" s="6">
        <v>1137</v>
      </c>
      <c r="CC6" t="s">
        <v>58</v>
      </c>
      <c r="CD6"/>
      <c r="CE6" s="6">
        <v>200</v>
      </c>
      <c r="CF6" t="s">
        <v>58</v>
      </c>
    </row>
    <row r="7" spans="1:84" ht="17.25" customHeight="1">
      <c r="A7" s="281" t="s">
        <v>41</v>
      </c>
      <c r="B7" s="282"/>
      <c r="C7" s="282"/>
      <c r="D7" s="282"/>
      <c r="E7" s="282"/>
      <c r="F7" s="282"/>
      <c r="G7" s="283"/>
      <c r="H7" s="375"/>
      <c r="I7" s="376"/>
      <c r="J7" s="376"/>
      <c r="K7" s="376"/>
      <c r="L7" s="376"/>
      <c r="M7" s="376"/>
      <c r="N7" s="377"/>
      <c r="O7" s="281" t="s">
        <v>72</v>
      </c>
      <c r="P7" s="282"/>
      <c r="Q7" s="282"/>
      <c r="R7" s="282"/>
      <c r="S7" s="283"/>
      <c r="T7" s="378"/>
      <c r="U7" s="345"/>
      <c r="V7" s="345"/>
      <c r="W7" s="345"/>
      <c r="X7" s="345"/>
      <c r="Y7" s="345"/>
      <c r="Z7" s="345"/>
      <c r="AA7" s="345"/>
      <c r="AB7" s="345"/>
      <c r="AC7" s="345"/>
      <c r="AD7" s="345"/>
      <c r="AE7" s="345"/>
      <c r="AF7" s="345"/>
      <c r="AG7" s="345"/>
      <c r="AH7" s="345"/>
      <c r="AI7" s="345"/>
      <c r="AJ7" s="345"/>
      <c r="AK7" s="345"/>
      <c r="AL7" s="345"/>
      <c r="AM7" s="379"/>
      <c r="CA7" t="s">
        <v>27</v>
      </c>
      <c r="CB7" s="6">
        <v>1480</v>
      </c>
      <c r="CC7" t="s">
        <v>58</v>
      </c>
      <c r="CD7"/>
      <c r="CE7" s="6">
        <v>200</v>
      </c>
      <c r="CF7" t="s">
        <v>58</v>
      </c>
    </row>
    <row r="8" spans="1:84">
      <c r="A8" s="368" t="s">
        <v>73</v>
      </c>
      <c r="B8" s="369"/>
      <c r="C8" s="370"/>
      <c r="D8" s="281" t="s">
        <v>120</v>
      </c>
      <c r="E8" s="282"/>
      <c r="F8" s="282"/>
      <c r="G8" s="283"/>
      <c r="H8" s="281" t="s">
        <v>74</v>
      </c>
      <c r="I8" s="282"/>
      <c r="J8" s="282"/>
      <c r="K8" s="283"/>
      <c r="L8" s="281" t="s">
        <v>75</v>
      </c>
      <c r="M8" s="282"/>
      <c r="N8" s="282"/>
      <c r="O8" s="282"/>
      <c r="P8" s="282"/>
      <c r="Q8" s="282"/>
      <c r="R8" s="282"/>
      <c r="S8" s="282"/>
      <c r="T8" s="282"/>
      <c r="U8" s="282"/>
      <c r="V8" s="282"/>
      <c r="W8" s="282"/>
      <c r="X8" s="282"/>
      <c r="Y8" s="283"/>
      <c r="Z8" s="368" t="s">
        <v>76</v>
      </c>
      <c r="AA8" s="369"/>
      <c r="AB8" s="370"/>
      <c r="AC8" s="281" t="s">
        <v>3</v>
      </c>
      <c r="AD8" s="282"/>
      <c r="AE8" s="282"/>
      <c r="AF8" s="282"/>
      <c r="AG8" s="282"/>
      <c r="AH8" s="383" t="s">
        <v>78</v>
      </c>
      <c r="AI8" s="350"/>
      <c r="AJ8" s="350"/>
      <c r="AK8" s="350"/>
      <c r="AL8" s="350"/>
      <c r="AM8" s="351"/>
      <c r="AV8" s="4"/>
      <c r="CA8" s="2" t="s">
        <v>40</v>
      </c>
      <c r="CB8" s="6">
        <v>384</v>
      </c>
      <c r="CC8" t="s">
        <v>58</v>
      </c>
      <c r="CD8"/>
      <c r="CE8" s="6">
        <v>200</v>
      </c>
      <c r="CF8" t="s">
        <v>58</v>
      </c>
    </row>
    <row r="9" spans="1:84" ht="17.25" customHeight="1">
      <c r="A9" s="371"/>
      <c r="B9" s="372"/>
      <c r="C9" s="373"/>
      <c r="D9" s="380"/>
      <c r="E9" s="381"/>
      <c r="F9" s="381"/>
      <c r="G9" s="382"/>
      <c r="H9" s="374" t="s">
        <v>142</v>
      </c>
      <c r="I9" s="269"/>
      <c r="J9" s="269"/>
      <c r="K9" s="270"/>
      <c r="L9" s="298"/>
      <c r="M9" s="299"/>
      <c r="N9" s="299"/>
      <c r="O9" s="299"/>
      <c r="P9" s="299"/>
      <c r="Q9" s="299"/>
      <c r="R9" s="299"/>
      <c r="S9" s="299"/>
      <c r="T9" s="299"/>
      <c r="U9" s="299"/>
      <c r="V9" s="299"/>
      <c r="W9" s="299"/>
      <c r="X9" s="299"/>
      <c r="Y9" s="339"/>
      <c r="Z9" s="371"/>
      <c r="AA9" s="372"/>
      <c r="AB9" s="373"/>
      <c r="AC9" s="298"/>
      <c r="AD9" s="299"/>
      <c r="AE9" s="299"/>
      <c r="AF9" s="299"/>
      <c r="AG9" s="339"/>
      <c r="AH9" s="384"/>
      <c r="AI9" s="385"/>
      <c r="AJ9" s="385"/>
      <c r="AK9" s="385"/>
      <c r="AL9" s="385"/>
      <c r="AM9" s="386"/>
      <c r="CA9" t="s">
        <v>4</v>
      </c>
      <c r="CB9" s="6">
        <v>375</v>
      </c>
      <c r="CC9" t="s">
        <v>58</v>
      </c>
      <c r="CD9"/>
      <c r="CE9" s="6">
        <v>200</v>
      </c>
      <c r="CF9" t="s">
        <v>58</v>
      </c>
    </row>
    <row r="10" spans="1:84" s="4" customFormat="1" ht="20.25" customHeight="1">
      <c r="A10" s="335" t="s">
        <v>121</v>
      </c>
      <c r="B10" s="336"/>
      <c r="C10" s="336"/>
      <c r="D10" s="336"/>
      <c r="E10" s="336"/>
      <c r="F10" s="336"/>
      <c r="G10" s="336"/>
      <c r="H10" s="362"/>
      <c r="I10" s="363"/>
      <c r="J10" s="363"/>
      <c r="K10" s="363"/>
      <c r="L10" s="363"/>
      <c r="M10" s="363"/>
      <c r="N10" s="363"/>
      <c r="O10" s="363"/>
      <c r="P10" s="363"/>
      <c r="Q10" s="364"/>
      <c r="R10" s="359" t="s">
        <v>122</v>
      </c>
      <c r="S10" s="360"/>
      <c r="T10" s="360"/>
      <c r="U10" s="360"/>
      <c r="V10" s="360"/>
      <c r="W10" s="361"/>
      <c r="X10" s="337"/>
      <c r="Y10" s="338"/>
      <c r="Z10" s="349" t="s">
        <v>57</v>
      </c>
      <c r="AA10" s="350"/>
      <c r="AB10" s="351"/>
      <c r="AC10" s="345"/>
      <c r="AD10" s="345"/>
      <c r="AE10" s="324" t="s">
        <v>42</v>
      </c>
      <c r="AF10" s="325"/>
      <c r="AG10" s="346" t="s">
        <v>91</v>
      </c>
      <c r="AH10" s="347"/>
      <c r="AI10" s="348"/>
      <c r="AJ10" s="345"/>
      <c r="AK10" s="345"/>
      <c r="AL10" s="324" t="s">
        <v>42</v>
      </c>
      <c r="AM10" s="325"/>
      <c r="AP10" s="340"/>
      <c r="AQ10" s="340"/>
      <c r="AR10" s="340"/>
      <c r="AS10" s="340"/>
      <c r="AT10" s="340"/>
      <c r="AU10" s="340"/>
      <c r="CA10" t="s">
        <v>28</v>
      </c>
      <c r="CB10" s="6">
        <v>939</v>
      </c>
      <c r="CC10" t="s">
        <v>58</v>
      </c>
      <c r="CD10"/>
      <c r="CE10" s="6">
        <v>200</v>
      </c>
      <c r="CF10" t="s">
        <v>58</v>
      </c>
    </row>
    <row r="11" spans="1:84" s="4" customFormat="1" ht="18" customHeight="1">
      <c r="A11" s="352" t="s">
        <v>22</v>
      </c>
      <c r="B11" s="305"/>
      <c r="C11" s="305"/>
      <c r="D11" s="305"/>
      <c r="E11" s="305"/>
      <c r="F11" s="305"/>
      <c r="G11" s="305"/>
      <c r="H11" s="306"/>
      <c r="I11" s="9"/>
      <c r="J11" s="39" t="s">
        <v>50</v>
      </c>
      <c r="K11" s="40"/>
      <c r="L11" s="41"/>
      <c r="M11" s="41"/>
      <c r="N11" s="41"/>
      <c r="O11" s="41"/>
      <c r="P11" s="41"/>
      <c r="Q11" s="41"/>
      <c r="R11" s="41"/>
      <c r="S11" s="41"/>
      <c r="T11" s="41"/>
      <c r="U11" s="41"/>
      <c r="V11" s="41"/>
      <c r="W11" s="41"/>
      <c r="X11" s="41"/>
      <c r="Y11" s="9"/>
      <c r="Z11" s="39" t="s">
        <v>65</v>
      </c>
      <c r="AA11" s="40"/>
      <c r="AB11" s="41"/>
      <c r="AC11" s="41"/>
      <c r="AD11" s="41"/>
      <c r="AE11" s="41"/>
      <c r="AF11" s="41"/>
      <c r="AG11" s="41"/>
      <c r="AH11" s="41"/>
      <c r="AI11" s="41"/>
      <c r="AJ11" s="41"/>
      <c r="AK11" s="41"/>
      <c r="AL11" s="41"/>
      <c r="AM11" s="45"/>
      <c r="CA11" t="s">
        <v>29</v>
      </c>
      <c r="CB11" s="6">
        <v>1181</v>
      </c>
      <c r="CC11" t="s">
        <v>58</v>
      </c>
      <c r="CD11"/>
      <c r="CE11" s="6">
        <v>200</v>
      </c>
      <c r="CF11" t="s">
        <v>58</v>
      </c>
    </row>
    <row r="12" spans="1:84" s="4" customFormat="1" ht="18" customHeight="1">
      <c r="A12" s="353"/>
      <c r="B12" s="308"/>
      <c r="C12" s="308"/>
      <c r="D12" s="308"/>
      <c r="E12" s="308"/>
      <c r="F12" s="308"/>
      <c r="G12" s="308"/>
      <c r="H12" s="309"/>
      <c r="I12" s="13"/>
      <c r="J12" s="42" t="s">
        <v>69</v>
      </c>
      <c r="K12" s="43"/>
      <c r="L12" s="44"/>
      <c r="M12" s="44"/>
      <c r="N12" s="44"/>
      <c r="O12" s="44"/>
      <c r="P12" s="44"/>
      <c r="Q12" s="44"/>
      <c r="R12" s="44"/>
      <c r="S12" s="44"/>
      <c r="T12" s="44"/>
      <c r="U12" s="43"/>
      <c r="V12" s="44"/>
      <c r="W12" s="44"/>
      <c r="X12" s="44"/>
      <c r="Y12" s="8"/>
      <c r="Z12" s="46" t="s">
        <v>68</v>
      </c>
      <c r="AA12" s="43"/>
      <c r="AB12" s="44"/>
      <c r="AC12" s="44"/>
      <c r="AD12" s="44"/>
      <c r="AE12" s="44"/>
      <c r="AF12" s="44"/>
      <c r="AG12" s="44"/>
      <c r="AH12" s="44"/>
      <c r="AI12" s="44"/>
      <c r="AJ12" s="44"/>
      <c r="AK12" s="44"/>
      <c r="AL12" s="44"/>
      <c r="AM12" s="47"/>
      <c r="CA12" t="s">
        <v>30</v>
      </c>
      <c r="CB12" s="6">
        <v>1885</v>
      </c>
      <c r="CC12" t="s">
        <v>58</v>
      </c>
      <c r="CD12"/>
      <c r="CE12" s="6">
        <v>200</v>
      </c>
      <c r="CF12" t="s">
        <v>58</v>
      </c>
    </row>
    <row r="13" spans="1:84" s="4" customFormat="1" ht="6" customHeight="1">
      <c r="A13" s="151"/>
      <c r="B13" s="151"/>
      <c r="C13" s="151"/>
      <c r="D13" s="151"/>
      <c r="E13" s="151"/>
      <c r="F13" s="151"/>
      <c r="G13" s="151"/>
      <c r="H13" s="151"/>
      <c r="I13" s="40"/>
      <c r="J13" s="39"/>
      <c r="K13" s="40"/>
      <c r="L13" s="41"/>
      <c r="M13" s="41"/>
      <c r="N13" s="41"/>
      <c r="O13" s="41"/>
      <c r="P13" s="41"/>
      <c r="Q13" s="41"/>
      <c r="R13" s="41"/>
      <c r="S13" s="41"/>
      <c r="T13" s="41"/>
      <c r="U13" s="40"/>
      <c r="V13" s="41"/>
      <c r="W13" s="41"/>
      <c r="X13" s="41"/>
      <c r="Y13" s="39"/>
      <c r="Z13" s="152"/>
      <c r="AA13" s="40"/>
      <c r="AB13" s="41"/>
      <c r="AC13" s="41"/>
      <c r="AD13" s="41"/>
      <c r="AE13" s="41"/>
      <c r="AF13" s="41"/>
      <c r="AG13" s="41"/>
      <c r="AH13" s="41"/>
      <c r="AI13" s="41"/>
      <c r="AJ13" s="41"/>
      <c r="AK13" s="41"/>
      <c r="AL13" s="41"/>
      <c r="AM13" s="41"/>
      <c r="CA13" t="s">
        <v>24</v>
      </c>
      <c r="CB13" s="6">
        <f>CD13*個票4!$AC$10</f>
        <v>0</v>
      </c>
      <c r="CC13" t="s">
        <v>59</v>
      </c>
      <c r="CD13">
        <v>44</v>
      </c>
      <c r="CE13" s="6">
        <v>200</v>
      </c>
      <c r="CF13" t="s">
        <v>58</v>
      </c>
    </row>
    <row r="14" spans="1:84" s="4" customFormat="1" hidden="1">
      <c r="A14" s="314"/>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4"/>
      <c r="CA14" t="s">
        <v>21</v>
      </c>
      <c r="CB14" s="6">
        <f>CD14*個票4!$AC$10</f>
        <v>0</v>
      </c>
      <c r="CC14" t="s">
        <v>59</v>
      </c>
      <c r="CD14">
        <v>44</v>
      </c>
      <c r="CE14" s="6">
        <v>200</v>
      </c>
      <c r="CF14" t="s">
        <v>58</v>
      </c>
    </row>
    <row r="15" spans="1:84" s="4" customFormat="1" ht="3" hidden="1" customHeight="1">
      <c r="A15" s="53"/>
      <c r="B15" s="53"/>
      <c r="C15" s="53"/>
      <c r="D15" s="53"/>
      <c r="E15" s="53"/>
      <c r="F15" s="53"/>
      <c r="G15" s="53"/>
      <c r="H15" s="53"/>
      <c r="I15" s="50"/>
      <c r="J15" s="54"/>
      <c r="K15" s="49"/>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CA15" t="s">
        <v>5</v>
      </c>
      <c r="CB15" s="6">
        <v>534</v>
      </c>
      <c r="CC15" t="s">
        <v>58</v>
      </c>
      <c r="CD15"/>
      <c r="CE15" s="6">
        <v>200</v>
      </c>
      <c r="CF15" t="s">
        <v>58</v>
      </c>
    </row>
    <row r="16" spans="1:84" s="4" customFormat="1" ht="18" hidden="1" customHeight="1">
      <c r="A16" s="153"/>
      <c r="B16" s="169"/>
      <c r="C16" s="169"/>
      <c r="D16" s="169"/>
      <c r="E16" s="169"/>
      <c r="F16" s="169"/>
      <c r="G16" s="169"/>
      <c r="H16" s="169"/>
      <c r="I16" s="169"/>
      <c r="J16" s="169"/>
      <c r="K16" s="169"/>
      <c r="L16" s="169"/>
      <c r="M16" s="169"/>
      <c r="N16" s="169"/>
      <c r="O16" s="169"/>
      <c r="P16" s="169"/>
      <c r="Q16" s="169"/>
      <c r="R16" s="169"/>
      <c r="S16" s="169"/>
      <c r="T16" s="201"/>
      <c r="U16" s="201"/>
      <c r="V16" s="201"/>
      <c r="W16" s="201"/>
      <c r="X16" s="314"/>
      <c r="Y16" s="314"/>
      <c r="Z16" s="314"/>
      <c r="AA16" s="328"/>
      <c r="AB16" s="328"/>
      <c r="AC16" s="328"/>
      <c r="AD16" s="328"/>
      <c r="AE16" s="328"/>
      <c r="AF16" s="328"/>
      <c r="AG16" s="328"/>
      <c r="AH16" s="328"/>
      <c r="AI16" s="328"/>
      <c r="AJ16" s="328"/>
      <c r="AK16" s="328"/>
      <c r="AL16" s="328"/>
      <c r="AM16" s="328"/>
      <c r="CA16" t="s">
        <v>6</v>
      </c>
      <c r="CB16" s="6">
        <v>564</v>
      </c>
      <c r="CC16" t="s">
        <v>58</v>
      </c>
      <c r="CD16"/>
      <c r="CE16" s="6">
        <v>200</v>
      </c>
      <c r="CF16" t="s">
        <v>58</v>
      </c>
    </row>
    <row r="17" spans="1:84" s="4" customFormat="1" ht="18" hidden="1" customHeight="1">
      <c r="A17" s="153"/>
      <c r="B17" s="169"/>
      <c r="C17" s="169"/>
      <c r="D17" s="169"/>
      <c r="E17" s="169"/>
      <c r="F17" s="169"/>
      <c r="G17" s="169"/>
      <c r="H17" s="169"/>
      <c r="I17" s="169"/>
      <c r="J17" s="169"/>
      <c r="K17" s="169"/>
      <c r="L17" s="169"/>
      <c r="M17" s="169"/>
      <c r="N17" s="169"/>
      <c r="O17" s="169"/>
      <c r="P17" s="169"/>
      <c r="Q17" s="169"/>
      <c r="R17" s="169"/>
      <c r="S17" s="169"/>
      <c r="T17" s="155"/>
      <c r="U17" s="155"/>
      <c r="V17" s="155"/>
      <c r="W17" s="155"/>
      <c r="X17" s="314"/>
      <c r="Y17" s="314"/>
      <c r="Z17" s="314"/>
      <c r="AA17" s="328"/>
      <c r="AB17" s="328"/>
      <c r="AC17" s="328"/>
      <c r="AD17" s="328"/>
      <c r="AE17" s="328"/>
      <c r="AF17" s="328"/>
      <c r="AG17" s="328"/>
      <c r="AH17" s="328"/>
      <c r="AI17" s="328"/>
      <c r="AJ17" s="328"/>
      <c r="AK17" s="328"/>
      <c r="AL17" s="328"/>
      <c r="AM17" s="328"/>
      <c r="CA17" t="s">
        <v>7</v>
      </c>
      <c r="CB17" s="6">
        <v>518</v>
      </c>
      <c r="CC17" t="s">
        <v>58</v>
      </c>
      <c r="CD17"/>
      <c r="CE17" s="6">
        <v>200</v>
      </c>
      <c r="CF17" t="s">
        <v>58</v>
      </c>
    </row>
    <row r="18" spans="1:84" s="4" customFormat="1" ht="6" customHeight="1">
      <c r="A18" s="53"/>
      <c r="B18" s="53"/>
      <c r="C18" s="53"/>
      <c r="D18" s="53"/>
      <c r="E18" s="53"/>
      <c r="F18" s="53"/>
      <c r="G18" s="53"/>
      <c r="H18" s="53"/>
      <c r="I18" s="50"/>
      <c r="J18" s="54"/>
      <c r="K18" s="49"/>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CA18" t="s">
        <v>8</v>
      </c>
      <c r="CB18" s="6">
        <v>227</v>
      </c>
      <c r="CC18" t="s">
        <v>58</v>
      </c>
      <c r="CD18"/>
      <c r="CE18" s="6">
        <v>200</v>
      </c>
      <c r="CF18" t="s">
        <v>58</v>
      </c>
    </row>
    <row r="19" spans="1:84" s="4" customFormat="1">
      <c r="A19" s="356" t="s">
        <v>134</v>
      </c>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8"/>
      <c r="CA19" t="s">
        <v>9</v>
      </c>
      <c r="CB19" s="6">
        <v>508</v>
      </c>
      <c r="CC19" t="s">
        <v>58</v>
      </c>
      <c r="CD19"/>
      <c r="CE19" s="6">
        <v>200</v>
      </c>
      <c r="CF19" t="s">
        <v>58</v>
      </c>
    </row>
    <row r="20" spans="1:84" s="4" customFormat="1" ht="3" customHeight="1" thickBot="1">
      <c r="A20" s="53"/>
      <c r="B20" s="53"/>
      <c r="C20" s="53"/>
      <c r="D20" s="53"/>
      <c r="E20" s="53"/>
      <c r="F20" s="53"/>
      <c r="G20" s="53"/>
      <c r="H20" s="53"/>
      <c r="I20" s="50"/>
      <c r="J20" s="54"/>
      <c r="K20" s="49"/>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CA20" t="s">
        <v>10</v>
      </c>
      <c r="CB20" s="6">
        <v>204</v>
      </c>
      <c r="CC20" t="s">
        <v>58</v>
      </c>
      <c r="CD20"/>
      <c r="CE20" s="6">
        <v>200</v>
      </c>
      <c r="CF20" t="s">
        <v>58</v>
      </c>
    </row>
    <row r="21" spans="1:84" s="4" customFormat="1" ht="19.5" customHeight="1" thickBot="1">
      <c r="A21" s="55" t="s">
        <v>49</v>
      </c>
      <c r="B21" s="53"/>
      <c r="C21" s="53"/>
      <c r="D21" s="53"/>
      <c r="E21" s="53"/>
      <c r="F21" s="53"/>
      <c r="G21" s="53"/>
      <c r="H21" s="53"/>
      <c r="I21" s="111"/>
      <c r="J21" s="54"/>
      <c r="K21" s="49"/>
      <c r="L21" s="51"/>
      <c r="M21" s="51"/>
      <c r="N21" s="51"/>
      <c r="O21" s="51"/>
      <c r="P21" s="51"/>
      <c r="Q21" s="51"/>
      <c r="R21" s="51"/>
      <c r="S21" s="51"/>
      <c r="T21" s="51"/>
      <c r="U21" s="51"/>
      <c r="V21" s="51"/>
      <c r="W21" s="51"/>
      <c r="X21" s="51"/>
      <c r="Y21" s="51"/>
      <c r="Z21" s="51"/>
      <c r="AA21" s="51"/>
      <c r="AB21" s="51"/>
      <c r="AC21" s="51"/>
      <c r="AD21" s="51"/>
      <c r="AE21" s="261" t="s">
        <v>154</v>
      </c>
      <c r="AF21" s="262"/>
      <c r="AG21" s="262"/>
      <c r="AH21" s="263"/>
      <c r="AI21" s="322">
        <f>(20*M22+5*V22)*10+AE22</f>
        <v>0</v>
      </c>
      <c r="AJ21" s="323"/>
      <c r="AK21" s="323"/>
      <c r="AL21" s="320" t="s">
        <v>39</v>
      </c>
      <c r="AM21" s="321"/>
      <c r="CA21" t="s">
        <v>11</v>
      </c>
      <c r="CB21" s="6">
        <v>148</v>
      </c>
      <c r="CC21" t="s">
        <v>58</v>
      </c>
      <c r="CD21"/>
      <c r="CE21" s="6">
        <v>200</v>
      </c>
      <c r="CF21" t="s">
        <v>58</v>
      </c>
    </row>
    <row r="22" spans="1:84" s="4" customFormat="1" ht="19.5" customHeight="1">
      <c r="A22" s="202" t="s">
        <v>54</v>
      </c>
      <c r="B22" s="21"/>
      <c r="C22" s="22"/>
      <c r="D22" s="22"/>
      <c r="E22" s="22"/>
      <c r="F22" s="22"/>
      <c r="G22" s="23"/>
      <c r="H22" s="341" t="s">
        <v>55</v>
      </c>
      <c r="I22" s="342"/>
      <c r="J22" s="342"/>
      <c r="K22" s="342"/>
      <c r="L22" s="343"/>
      <c r="M22" s="344"/>
      <c r="N22" s="344"/>
      <c r="O22" s="344"/>
      <c r="P22" s="16" t="s">
        <v>42</v>
      </c>
      <c r="Q22" s="295" t="s">
        <v>139</v>
      </c>
      <c r="R22" s="296"/>
      <c r="S22" s="296"/>
      <c r="T22" s="296"/>
      <c r="U22" s="297"/>
      <c r="V22" s="344"/>
      <c r="W22" s="344"/>
      <c r="X22" s="344"/>
      <c r="Y22" s="63" t="s">
        <v>42</v>
      </c>
      <c r="Z22" s="196" t="s">
        <v>101</v>
      </c>
      <c r="AA22" s="197"/>
      <c r="AB22" s="197"/>
      <c r="AC22" s="197"/>
      <c r="AD22" s="198"/>
      <c r="AE22" s="392"/>
      <c r="AF22" s="393"/>
      <c r="AG22" s="393"/>
      <c r="AH22" s="114" t="s">
        <v>102</v>
      </c>
      <c r="AI22" s="114"/>
      <c r="AJ22" s="112"/>
      <c r="AK22" s="44"/>
      <c r="AL22" s="44"/>
      <c r="AM22" s="47"/>
      <c r="AO22" s="4">
        <f>IF(M22=0,,"有")</f>
        <v>0</v>
      </c>
      <c r="CA22" t="s">
        <v>12</v>
      </c>
      <c r="CB22" s="6">
        <v>148</v>
      </c>
      <c r="CC22" t="s">
        <v>58</v>
      </c>
      <c r="CD22"/>
      <c r="CE22" s="6">
        <v>200</v>
      </c>
      <c r="CF22" t="s">
        <v>58</v>
      </c>
    </row>
    <row r="23" spans="1:84" s="4" customFormat="1" ht="6" customHeight="1" thickBot="1">
      <c r="A23" s="53"/>
      <c r="B23" s="53"/>
      <c r="C23" s="53"/>
      <c r="D23" s="53"/>
      <c r="E23" s="53"/>
      <c r="F23" s="53"/>
      <c r="G23" s="53"/>
      <c r="H23" s="53"/>
      <c r="I23" s="50"/>
      <c r="J23" s="54"/>
      <c r="K23" s="49"/>
      <c r="L23" s="51"/>
      <c r="M23" s="51"/>
      <c r="N23" s="51"/>
      <c r="O23" s="51"/>
      <c r="P23" s="51"/>
      <c r="Q23" s="51"/>
      <c r="R23" s="51"/>
      <c r="S23" s="51"/>
      <c r="T23" s="51"/>
      <c r="U23" s="51"/>
      <c r="V23" s="51"/>
      <c r="W23" s="51"/>
      <c r="X23" s="199"/>
      <c r="Y23" s="199"/>
      <c r="Z23" s="199"/>
      <c r="AA23" s="199"/>
      <c r="AB23" s="199"/>
      <c r="AC23" s="199"/>
      <c r="AD23" s="41"/>
      <c r="AE23" s="51"/>
      <c r="AF23" s="51"/>
      <c r="AG23" s="51"/>
      <c r="AH23" s="51"/>
      <c r="AI23" s="51"/>
      <c r="AJ23" s="51"/>
      <c r="AK23" s="51"/>
      <c r="AL23" s="51"/>
      <c r="AM23" s="51"/>
      <c r="CA23" s="12" t="s">
        <v>47</v>
      </c>
      <c r="CB23" s="6">
        <v>33</v>
      </c>
      <c r="CC23" t="s">
        <v>58</v>
      </c>
      <c r="CD23"/>
      <c r="CE23" s="6">
        <v>200</v>
      </c>
      <c r="CF23" t="s">
        <v>58</v>
      </c>
    </row>
    <row r="24" spans="1:84" ht="19.5" customHeight="1" thickBot="1">
      <c r="A24" s="56" t="s">
        <v>64</v>
      </c>
      <c r="B24" s="53"/>
      <c r="C24" s="168"/>
      <c r="D24" s="53"/>
      <c r="E24" s="57"/>
      <c r="F24" s="53"/>
      <c r="G24" s="53"/>
      <c r="H24" s="53"/>
      <c r="I24" s="53"/>
      <c r="J24" s="58"/>
      <c r="K24" s="58"/>
      <c r="L24" s="58"/>
      <c r="M24" s="58"/>
      <c r="N24" s="58"/>
      <c r="O24" s="59"/>
      <c r="P24" s="60"/>
      <c r="Q24" s="61"/>
      <c r="R24" s="61"/>
      <c r="S24" s="58"/>
      <c r="T24" s="54"/>
      <c r="U24" s="58"/>
      <c r="V24" s="58"/>
      <c r="W24" s="168"/>
      <c r="X24" s="264" t="s">
        <v>90</v>
      </c>
      <c r="Y24" s="265"/>
      <c r="Z24" s="265"/>
      <c r="AA24" s="265"/>
      <c r="AB24" s="265"/>
      <c r="AC24" s="266"/>
      <c r="AD24" s="261" t="s">
        <v>155</v>
      </c>
      <c r="AE24" s="262"/>
      <c r="AF24" s="262"/>
      <c r="AG24" s="262"/>
      <c r="AH24" s="263"/>
      <c r="AI24" s="354">
        <f>MIN(X25,ROUNDDOWN(H37/1000,0))</f>
        <v>0</v>
      </c>
      <c r="AJ24" s="355"/>
      <c r="AK24" s="355"/>
      <c r="AL24" s="320" t="s">
        <v>39</v>
      </c>
      <c r="AM24" s="321"/>
      <c r="CA24" t="s">
        <v>13</v>
      </c>
      <c r="CB24" s="6">
        <v>475</v>
      </c>
      <c r="CC24" t="s">
        <v>58</v>
      </c>
      <c r="CD24"/>
      <c r="CE24" s="6">
        <v>200</v>
      </c>
      <c r="CF24" t="s">
        <v>58</v>
      </c>
    </row>
    <row r="25" spans="1:84" ht="13.8" thickBot="1">
      <c r="A25" s="56"/>
      <c r="B25" s="53"/>
      <c r="C25" s="168"/>
      <c r="D25" s="53"/>
      <c r="E25" s="57"/>
      <c r="F25" s="53"/>
      <c r="G25" s="53"/>
      <c r="H25" s="53"/>
      <c r="I25" s="53"/>
      <c r="J25" s="58"/>
      <c r="K25" s="58"/>
      <c r="L25" s="58"/>
      <c r="M25" s="58"/>
      <c r="N25" s="58"/>
      <c r="O25" s="59"/>
      <c r="P25" s="60"/>
      <c r="Q25" s="61"/>
      <c r="R25" s="61"/>
      <c r="S25" s="58"/>
      <c r="T25" s="54"/>
      <c r="U25" s="58"/>
      <c r="V25" s="58"/>
      <c r="W25" s="62"/>
      <c r="X25" s="271" t="str">
        <f>IFERROR(VLOOKUP(H10,個票4!CA5:CB39,2,FALSE),"")</f>
        <v/>
      </c>
      <c r="Y25" s="272"/>
      <c r="Z25" s="272"/>
      <c r="AA25" s="272"/>
      <c r="AB25" s="267" t="s">
        <v>39</v>
      </c>
      <c r="AC25" s="268"/>
      <c r="AD25" s="162"/>
      <c r="AE25" s="163"/>
      <c r="AF25" s="163"/>
      <c r="AG25" s="163"/>
      <c r="AH25" s="164"/>
      <c r="AI25" s="394"/>
      <c r="AJ25" s="394"/>
      <c r="AK25" s="394"/>
      <c r="AL25" s="387"/>
      <c r="AM25" s="388"/>
      <c r="AV25" s="4"/>
      <c r="AX25" s="134" t="str">
        <f>IF(X25&gt;=AI26,"○","！（補助上限額を超過しています）")</f>
        <v>○</v>
      </c>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6"/>
      <c r="CA25" t="s">
        <v>14</v>
      </c>
      <c r="CB25" s="6">
        <v>638</v>
      </c>
      <c r="CC25" t="s">
        <v>58</v>
      </c>
      <c r="CD25"/>
      <c r="CE25" s="6">
        <v>200</v>
      </c>
      <c r="CF25" t="s">
        <v>58</v>
      </c>
    </row>
    <row r="26" spans="1:84" ht="15" customHeight="1">
      <c r="A26" s="168" t="s">
        <v>79</v>
      </c>
      <c r="B26" s="53"/>
      <c r="C26" s="168"/>
      <c r="D26" s="53"/>
      <c r="E26" s="57"/>
      <c r="F26" s="53"/>
      <c r="G26" s="53"/>
      <c r="H26" s="53"/>
      <c r="I26" s="53"/>
      <c r="J26" s="58"/>
      <c r="K26" s="58"/>
      <c r="L26" s="58"/>
      <c r="M26" s="58"/>
      <c r="N26" s="58"/>
      <c r="O26" s="59"/>
      <c r="P26" s="60"/>
      <c r="Q26" s="61"/>
      <c r="R26" s="61"/>
      <c r="S26" s="58"/>
      <c r="T26" s="54"/>
      <c r="U26" s="58"/>
      <c r="V26" s="58"/>
      <c r="W26" s="62"/>
      <c r="X26" s="273"/>
      <c r="Y26" s="274"/>
      <c r="Z26" s="274"/>
      <c r="AA26" s="274"/>
      <c r="AB26" s="269"/>
      <c r="AC26" s="270"/>
      <c r="AD26" s="165"/>
      <c r="AE26" s="166"/>
      <c r="AF26" s="166"/>
      <c r="AG26" s="166"/>
      <c r="AH26" s="167"/>
      <c r="AI26" s="389">
        <f>SUM(AI24:AK25)</f>
        <v>0</v>
      </c>
      <c r="AJ26" s="389"/>
      <c r="AK26" s="389"/>
      <c r="AL26" s="390"/>
      <c r="AM26" s="391"/>
      <c r="CA26" t="s">
        <v>15</v>
      </c>
      <c r="CB26" s="6">
        <f>CD26*個票4!$AC$10</f>
        <v>0</v>
      </c>
      <c r="CC26" t="s">
        <v>59</v>
      </c>
      <c r="CD26" s="6">
        <v>38</v>
      </c>
      <c r="CE26" s="6" t="s">
        <v>61</v>
      </c>
      <c r="CF26" s="6"/>
    </row>
    <row r="27" spans="1:84" ht="15" customHeight="1">
      <c r="A27" s="281" t="s">
        <v>80</v>
      </c>
      <c r="B27" s="282"/>
      <c r="C27" s="282"/>
      <c r="D27" s="282"/>
      <c r="E27" s="282"/>
      <c r="F27" s="282"/>
      <c r="G27" s="283"/>
      <c r="H27" s="282" t="s">
        <v>158</v>
      </c>
      <c r="I27" s="282"/>
      <c r="J27" s="282"/>
      <c r="K27" s="282"/>
      <c r="L27" s="282"/>
      <c r="M27" s="281" t="s">
        <v>23</v>
      </c>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CA27" t="s">
        <v>16</v>
      </c>
      <c r="CB27" s="6">
        <f>CD27*個票4!$AC$10</f>
        <v>0</v>
      </c>
      <c r="CC27" t="s">
        <v>59</v>
      </c>
      <c r="CD27" s="6">
        <v>40</v>
      </c>
      <c r="CE27" s="6" t="s">
        <v>61</v>
      </c>
      <c r="CF27" s="6"/>
    </row>
    <row r="28" spans="1:84" ht="15" customHeight="1">
      <c r="A28" s="106" t="s">
        <v>81</v>
      </c>
      <c r="B28" s="107"/>
      <c r="C28" s="107"/>
      <c r="D28" s="107"/>
      <c r="E28" s="108"/>
      <c r="F28" s="108"/>
      <c r="G28" s="109"/>
      <c r="H28" s="294"/>
      <c r="I28" s="294"/>
      <c r="J28" s="294"/>
      <c r="K28" s="294"/>
      <c r="L28" s="294"/>
      <c r="M28" s="284"/>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6"/>
      <c r="CA28" t="s">
        <v>17</v>
      </c>
      <c r="CB28" s="6">
        <f>CD28*個票4!$AC$10</f>
        <v>0</v>
      </c>
      <c r="CC28" t="s">
        <v>59</v>
      </c>
      <c r="CD28" s="6">
        <v>38</v>
      </c>
      <c r="CE28" s="6" t="s">
        <v>61</v>
      </c>
      <c r="CF28" s="6"/>
    </row>
    <row r="29" spans="1:84" ht="15" customHeight="1">
      <c r="A29" s="64" t="s">
        <v>82</v>
      </c>
      <c r="B29" s="65"/>
      <c r="C29" s="65"/>
      <c r="D29" s="65"/>
      <c r="E29" s="66"/>
      <c r="F29" s="66"/>
      <c r="G29" s="67"/>
      <c r="H29" s="293"/>
      <c r="I29" s="293"/>
      <c r="J29" s="293"/>
      <c r="K29" s="293"/>
      <c r="L29" s="293"/>
      <c r="M29" s="287"/>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9"/>
      <c r="CA29" t="s">
        <v>18</v>
      </c>
      <c r="CB29" s="6">
        <f>CD29*個票4!$AC$10</f>
        <v>0</v>
      </c>
      <c r="CC29" t="s">
        <v>59</v>
      </c>
      <c r="CD29" s="6">
        <v>48</v>
      </c>
      <c r="CE29" s="6" t="s">
        <v>61</v>
      </c>
      <c r="CF29" s="6"/>
    </row>
    <row r="30" spans="1:84" ht="15" customHeight="1">
      <c r="A30" s="64" t="s">
        <v>83</v>
      </c>
      <c r="B30" s="65"/>
      <c r="C30" s="65"/>
      <c r="D30" s="65"/>
      <c r="E30" s="66"/>
      <c r="F30" s="66"/>
      <c r="G30" s="67"/>
      <c r="H30" s="293"/>
      <c r="I30" s="293"/>
      <c r="J30" s="293"/>
      <c r="K30" s="293"/>
      <c r="L30" s="293"/>
      <c r="M30" s="287"/>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9"/>
      <c r="CA30" t="s">
        <v>19</v>
      </c>
      <c r="CB30" s="6">
        <f>CD30*個票4!$AC$10</f>
        <v>0</v>
      </c>
      <c r="CC30" t="s">
        <v>59</v>
      </c>
      <c r="CD30" s="6">
        <v>43</v>
      </c>
      <c r="CE30" s="6" t="s">
        <v>61</v>
      </c>
      <c r="CF30" s="6"/>
    </row>
    <row r="31" spans="1:84" ht="15" customHeight="1">
      <c r="A31" s="64" t="s">
        <v>84</v>
      </c>
      <c r="B31" s="65"/>
      <c r="C31" s="65"/>
      <c r="D31" s="65"/>
      <c r="E31" s="66"/>
      <c r="F31" s="66"/>
      <c r="G31" s="67"/>
      <c r="H31" s="293"/>
      <c r="I31" s="293"/>
      <c r="J31" s="293"/>
      <c r="K31" s="293"/>
      <c r="L31" s="293"/>
      <c r="M31" s="287"/>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9"/>
      <c r="CA31" t="s">
        <v>20</v>
      </c>
      <c r="CB31" s="6">
        <f>CD31*個票4!$AC$10</f>
        <v>0</v>
      </c>
      <c r="CC31" t="s">
        <v>59</v>
      </c>
      <c r="CD31" s="6">
        <v>36</v>
      </c>
      <c r="CE31" s="6" t="s">
        <v>61</v>
      </c>
      <c r="CF31" s="6"/>
    </row>
    <row r="32" spans="1:84" ht="15" customHeight="1">
      <c r="A32" s="64" t="s">
        <v>85</v>
      </c>
      <c r="B32" s="65"/>
      <c r="C32" s="65"/>
      <c r="D32" s="65"/>
      <c r="E32" s="66"/>
      <c r="F32" s="66"/>
      <c r="G32" s="67"/>
      <c r="H32" s="293"/>
      <c r="I32" s="293"/>
      <c r="J32" s="293"/>
      <c r="K32" s="293"/>
      <c r="L32" s="293"/>
      <c r="M32" s="287"/>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9"/>
      <c r="CA32" t="s">
        <v>31</v>
      </c>
      <c r="CB32" s="6">
        <f>CD32*個票4!$AC$10</f>
        <v>0</v>
      </c>
      <c r="CC32" t="s">
        <v>59</v>
      </c>
      <c r="CD32" s="6">
        <v>37</v>
      </c>
      <c r="CE32" s="6" t="s">
        <v>61</v>
      </c>
      <c r="CF32" s="6"/>
    </row>
    <row r="33" spans="1:84" ht="15" customHeight="1">
      <c r="A33" s="64" t="s">
        <v>86</v>
      </c>
      <c r="B33" s="65"/>
      <c r="C33" s="65"/>
      <c r="D33" s="65"/>
      <c r="E33" s="66"/>
      <c r="F33" s="66"/>
      <c r="G33" s="67"/>
      <c r="H33" s="293"/>
      <c r="I33" s="293"/>
      <c r="J33" s="293"/>
      <c r="K33" s="293"/>
      <c r="L33" s="293"/>
      <c r="M33" s="287"/>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9"/>
      <c r="AV33" s="4"/>
      <c r="CA33" t="s">
        <v>32</v>
      </c>
      <c r="CB33" s="6">
        <f>CD33*個票4!$AC$10</f>
        <v>0</v>
      </c>
      <c r="CC33" t="s">
        <v>59</v>
      </c>
      <c r="CD33" s="6">
        <v>35</v>
      </c>
      <c r="CE33" s="6" t="s">
        <v>61</v>
      </c>
      <c r="CF33" s="6"/>
    </row>
    <row r="34" spans="1:84" ht="15" customHeight="1">
      <c r="A34" s="64" t="s">
        <v>87</v>
      </c>
      <c r="B34" s="65"/>
      <c r="C34" s="65"/>
      <c r="D34" s="65"/>
      <c r="E34" s="66"/>
      <c r="F34" s="66"/>
      <c r="G34" s="67"/>
      <c r="H34" s="293"/>
      <c r="I34" s="293"/>
      <c r="J34" s="293"/>
      <c r="K34" s="293"/>
      <c r="L34" s="293"/>
      <c r="M34" s="287"/>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9"/>
      <c r="CA34" t="s">
        <v>33</v>
      </c>
      <c r="CB34" s="6">
        <f>CD34*個票4!$AC$10</f>
        <v>0</v>
      </c>
      <c r="CC34" t="s">
        <v>59</v>
      </c>
      <c r="CD34" s="6">
        <v>37</v>
      </c>
      <c r="CE34" s="6" t="s">
        <v>61</v>
      </c>
      <c r="CF34" s="6"/>
    </row>
    <row r="35" spans="1:84" ht="15" customHeight="1">
      <c r="A35" s="64" t="s">
        <v>88</v>
      </c>
      <c r="B35" s="68"/>
      <c r="C35" s="68"/>
      <c r="D35" s="68"/>
      <c r="E35" s="68"/>
      <c r="F35" s="68"/>
      <c r="G35" s="69"/>
      <c r="H35" s="293"/>
      <c r="I35" s="293"/>
      <c r="J35" s="293"/>
      <c r="K35" s="293"/>
      <c r="L35" s="293"/>
      <c r="M35" s="287"/>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9"/>
      <c r="CA35" t="s">
        <v>34</v>
      </c>
      <c r="CB35" s="6">
        <f>CD35*個票4!$AC$10</f>
        <v>0</v>
      </c>
      <c r="CC35" t="s">
        <v>59</v>
      </c>
      <c r="CD35" s="6">
        <v>35</v>
      </c>
      <c r="CE35" s="6" t="s">
        <v>61</v>
      </c>
      <c r="CF35" s="6"/>
    </row>
    <row r="36" spans="1:84" ht="15" customHeight="1">
      <c r="A36" s="70" t="s">
        <v>89</v>
      </c>
      <c r="B36" s="71"/>
      <c r="C36" s="71"/>
      <c r="D36" s="71"/>
      <c r="E36" s="72"/>
      <c r="F36" s="72"/>
      <c r="G36" s="73"/>
      <c r="H36" s="280"/>
      <c r="I36" s="280"/>
      <c r="J36" s="280"/>
      <c r="K36" s="280"/>
      <c r="L36" s="280"/>
      <c r="M36" s="290"/>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2"/>
      <c r="CA36" t="s">
        <v>35</v>
      </c>
      <c r="CB36" s="6">
        <f>CD36*個票4!$AC$10</f>
        <v>0</v>
      </c>
      <c r="CC36" t="s">
        <v>59</v>
      </c>
      <c r="CD36" s="6">
        <v>37</v>
      </c>
      <c r="CE36" s="6" t="s">
        <v>61</v>
      </c>
      <c r="CF36" s="6"/>
    </row>
    <row r="37" spans="1:84" ht="15" customHeight="1">
      <c r="A37" s="74" t="s">
        <v>46</v>
      </c>
      <c r="B37" s="75"/>
      <c r="C37" s="75"/>
      <c r="D37" s="75"/>
      <c r="E37" s="75"/>
      <c r="F37" s="75"/>
      <c r="G37" s="76"/>
      <c r="H37" s="275">
        <f>SUM(H28:L36)</f>
        <v>0</v>
      </c>
      <c r="I37" s="275"/>
      <c r="J37" s="275"/>
      <c r="K37" s="275"/>
      <c r="L37" s="276"/>
      <c r="M37" s="277"/>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9"/>
      <c r="CA37" t="s">
        <v>36</v>
      </c>
      <c r="CB37" s="6">
        <f>CD37*個票4!$AC$10</f>
        <v>0</v>
      </c>
      <c r="CC37" t="s">
        <v>59</v>
      </c>
      <c r="CD37" s="6">
        <v>35</v>
      </c>
      <c r="CE37" s="6" t="s">
        <v>61</v>
      </c>
      <c r="CF37" s="6"/>
    </row>
    <row r="38" spans="1:84" ht="6" customHeight="1" thickBot="1">
      <c r="A38" s="77"/>
      <c r="B38" s="77"/>
      <c r="C38" s="77"/>
      <c r="D38" s="77"/>
      <c r="E38" s="78"/>
      <c r="F38" s="78"/>
      <c r="G38" s="78"/>
      <c r="H38" s="78"/>
      <c r="I38" s="78"/>
      <c r="J38" s="79"/>
      <c r="K38" s="79"/>
      <c r="L38" s="79"/>
      <c r="M38" s="79"/>
      <c r="N38" s="79"/>
      <c r="O38" s="80"/>
      <c r="P38" s="80"/>
      <c r="Q38" s="80"/>
      <c r="R38" s="80"/>
      <c r="S38" s="80"/>
      <c r="T38" s="80"/>
      <c r="U38" s="80"/>
      <c r="V38" s="80"/>
      <c r="W38" s="80"/>
      <c r="X38" s="80"/>
      <c r="Y38" s="80"/>
      <c r="Z38" s="80"/>
      <c r="AA38" s="80"/>
      <c r="AB38" s="80"/>
      <c r="AC38" s="80"/>
      <c r="AD38" s="80"/>
      <c r="AE38" s="80"/>
      <c r="AF38" s="80"/>
      <c r="AG38" s="80"/>
      <c r="AH38" s="88"/>
      <c r="AI38" s="80"/>
      <c r="AJ38" s="80"/>
      <c r="AK38" s="80"/>
      <c r="AL38" s="80"/>
      <c r="AM38" s="80"/>
      <c r="CA38" t="s">
        <v>37</v>
      </c>
      <c r="CB38" s="6">
        <f>CD38*個票4!$AC$10</f>
        <v>0</v>
      </c>
      <c r="CC38" t="s">
        <v>59</v>
      </c>
      <c r="CD38" s="6">
        <v>37</v>
      </c>
      <c r="CE38" s="6" t="s">
        <v>61</v>
      </c>
      <c r="CF38" s="6"/>
    </row>
    <row r="39" spans="1:84" s="4" customFormat="1" ht="19.5" customHeight="1" thickBot="1">
      <c r="A39" s="55" t="s">
        <v>66</v>
      </c>
      <c r="B39" s="53"/>
      <c r="C39" s="53"/>
      <c r="D39" s="53"/>
      <c r="E39" s="53"/>
      <c r="F39" s="53"/>
      <c r="G39" s="53"/>
      <c r="H39" s="53"/>
      <c r="I39" s="50"/>
      <c r="J39" s="54"/>
      <c r="K39" s="49"/>
      <c r="L39" s="51"/>
      <c r="M39" s="51"/>
      <c r="N39" s="51"/>
      <c r="O39" s="51"/>
      <c r="P39" s="51"/>
      <c r="Q39" s="51"/>
      <c r="R39" s="51"/>
      <c r="S39" s="51"/>
      <c r="T39" s="51"/>
      <c r="U39" s="51"/>
      <c r="V39" s="51"/>
      <c r="W39" s="51"/>
      <c r="X39" s="51"/>
      <c r="Y39" s="51"/>
      <c r="Z39" s="51"/>
      <c r="AA39" s="51"/>
      <c r="AB39" s="51"/>
      <c r="AC39" s="51"/>
      <c r="AD39" s="51"/>
      <c r="AE39" s="261" t="s">
        <v>157</v>
      </c>
      <c r="AF39" s="262"/>
      <c r="AG39" s="262"/>
      <c r="AH39" s="263"/>
      <c r="AI39" s="329">
        <f>ROUNDDOWN(IFERROR(IF(H10="居宅介護支援事業所",(X42*AI42+X43*AI43+X44*AI44+X45*AI45)/1000,(X40*AI40+X41*AI41)/1000),""),0)</f>
        <v>0</v>
      </c>
      <c r="AJ39" s="330"/>
      <c r="AK39" s="330"/>
      <c r="AL39" s="320" t="s">
        <v>39</v>
      </c>
      <c r="AM39" s="321"/>
      <c r="CA39" t="s">
        <v>38</v>
      </c>
      <c r="CB39" s="6">
        <f>CD39*個票4!$AC$10</f>
        <v>0</v>
      </c>
      <c r="CC39" t="s">
        <v>59</v>
      </c>
      <c r="CD39" s="6">
        <v>35</v>
      </c>
      <c r="CE39" s="6" t="s">
        <v>61</v>
      </c>
      <c r="CF39" s="6"/>
    </row>
    <row r="40" spans="1:84" s="4" customFormat="1" ht="15.75" customHeight="1">
      <c r="A40" s="304" t="s">
        <v>119</v>
      </c>
      <c r="B40" s="305"/>
      <c r="C40" s="305"/>
      <c r="D40" s="305"/>
      <c r="E40" s="305"/>
      <c r="F40" s="305"/>
      <c r="G40" s="305"/>
      <c r="H40" s="305"/>
      <c r="I40" s="305"/>
      <c r="J40" s="306"/>
      <c r="K40" s="196" t="s">
        <v>114</v>
      </c>
      <c r="L40" s="198"/>
      <c r="M40" s="24"/>
      <c r="N40" s="197"/>
      <c r="O40" s="197"/>
      <c r="P40" s="197"/>
      <c r="Q40" s="28"/>
      <c r="R40" s="197"/>
      <c r="S40" s="197"/>
      <c r="T40" s="197"/>
      <c r="U40" s="197"/>
      <c r="V40" s="197"/>
      <c r="W40" s="27"/>
      <c r="X40" s="303">
        <f>IF($H$10="介護予防・生活支援サービス事業の事業者","",1500)</f>
        <v>1500</v>
      </c>
      <c r="Y40" s="303"/>
      <c r="Z40" s="303"/>
      <c r="AA40" s="300" t="s">
        <v>52</v>
      </c>
      <c r="AB40" s="301"/>
      <c r="AC40" s="295" t="s">
        <v>53</v>
      </c>
      <c r="AD40" s="296"/>
      <c r="AE40" s="296"/>
      <c r="AF40" s="296"/>
      <c r="AG40" s="296"/>
      <c r="AH40" s="297"/>
      <c r="AI40" s="298"/>
      <c r="AJ40" s="299"/>
      <c r="AK40" s="299"/>
      <c r="AL40" s="395" t="s">
        <v>42</v>
      </c>
      <c r="AM40" s="396"/>
      <c r="CA40" t="s">
        <v>103</v>
      </c>
      <c r="CB40"/>
      <c r="CC40"/>
      <c r="CD40"/>
      <c r="CE40"/>
      <c r="CF40"/>
    </row>
    <row r="41" spans="1:84" s="4" customFormat="1" ht="15.75" customHeight="1">
      <c r="A41" s="307"/>
      <c r="B41" s="308"/>
      <c r="C41" s="308"/>
      <c r="D41" s="308"/>
      <c r="E41" s="308"/>
      <c r="F41" s="308"/>
      <c r="G41" s="308"/>
      <c r="H41" s="308"/>
      <c r="I41" s="308"/>
      <c r="J41" s="309"/>
      <c r="K41" s="196" t="s">
        <v>115</v>
      </c>
      <c r="L41" s="198"/>
      <c r="M41" s="24"/>
      <c r="N41" s="197"/>
      <c r="O41" s="197"/>
      <c r="P41" s="197"/>
      <c r="Q41" s="28"/>
      <c r="R41" s="197"/>
      <c r="S41" s="197"/>
      <c r="T41" s="197"/>
      <c r="U41" s="197"/>
      <c r="V41" s="197"/>
      <c r="W41" s="27"/>
      <c r="X41" s="303">
        <f>IF($H$10="介護予防・生活支援サービス事業の事業者","",3000)</f>
        <v>3000</v>
      </c>
      <c r="Y41" s="303"/>
      <c r="Z41" s="303"/>
      <c r="AA41" s="300" t="s">
        <v>52</v>
      </c>
      <c r="AB41" s="301"/>
      <c r="AC41" s="295" t="s">
        <v>53</v>
      </c>
      <c r="AD41" s="296"/>
      <c r="AE41" s="296"/>
      <c r="AF41" s="296"/>
      <c r="AG41" s="296"/>
      <c r="AH41" s="297"/>
      <c r="AI41" s="298"/>
      <c r="AJ41" s="299"/>
      <c r="AK41" s="299"/>
      <c r="AL41" s="326" t="s">
        <v>42</v>
      </c>
      <c r="AM41" s="327"/>
    </row>
    <row r="42" spans="1:84" s="4" customFormat="1" ht="15.75" customHeight="1">
      <c r="A42" s="131"/>
      <c r="B42" s="397" t="s">
        <v>116</v>
      </c>
      <c r="C42" s="398"/>
      <c r="D42" s="398"/>
      <c r="E42" s="398"/>
      <c r="F42" s="398"/>
      <c r="G42" s="398"/>
      <c r="H42" s="398"/>
      <c r="I42" s="398"/>
      <c r="J42" s="399"/>
      <c r="K42" s="200" t="s">
        <v>114</v>
      </c>
      <c r="L42" s="200"/>
      <c r="M42" s="129"/>
      <c r="N42" s="129"/>
      <c r="O42" s="130"/>
      <c r="P42" s="130"/>
      <c r="Q42" s="200"/>
      <c r="R42" s="200"/>
      <c r="S42" s="200"/>
      <c r="T42" s="200"/>
      <c r="U42" s="200"/>
      <c r="V42" s="200"/>
      <c r="W42" s="128"/>
      <c r="X42" s="303">
        <f>IF($H$10="介護予防・生活支援サービス事業の事業者","",1500)</f>
        <v>1500</v>
      </c>
      <c r="Y42" s="303"/>
      <c r="Z42" s="303"/>
      <c r="AA42" s="300" t="s">
        <v>52</v>
      </c>
      <c r="AB42" s="301"/>
      <c r="AC42" s="295" t="s">
        <v>53</v>
      </c>
      <c r="AD42" s="296"/>
      <c r="AE42" s="296"/>
      <c r="AF42" s="296"/>
      <c r="AG42" s="296"/>
      <c r="AH42" s="297"/>
      <c r="AI42" s="298"/>
      <c r="AJ42" s="299"/>
      <c r="AK42" s="299"/>
      <c r="AL42" s="324" t="s">
        <v>42</v>
      </c>
      <c r="AM42" s="325"/>
    </row>
    <row r="43" spans="1:84" s="4" customFormat="1" ht="15.75" customHeight="1">
      <c r="A43" s="126"/>
      <c r="B43" s="400"/>
      <c r="C43" s="401"/>
      <c r="D43" s="401"/>
      <c r="E43" s="401"/>
      <c r="F43" s="401"/>
      <c r="G43" s="401"/>
      <c r="H43" s="401"/>
      <c r="I43" s="401"/>
      <c r="J43" s="402"/>
      <c r="K43" s="26" t="s">
        <v>117</v>
      </c>
      <c r="L43" s="26"/>
      <c r="M43" s="26"/>
      <c r="N43" s="26"/>
      <c r="O43" s="18"/>
      <c r="P43" s="18"/>
      <c r="Q43" s="17"/>
      <c r="R43" s="17"/>
      <c r="S43" s="17"/>
      <c r="T43" s="17"/>
      <c r="U43" s="17"/>
      <c r="V43" s="17"/>
      <c r="W43" s="19"/>
      <c r="X43" s="303">
        <f>IF($H$10="介護予防・生活支援サービス事業の事業者","",4500)</f>
        <v>4500</v>
      </c>
      <c r="Y43" s="303"/>
      <c r="Z43" s="303"/>
      <c r="AA43" s="300" t="s">
        <v>52</v>
      </c>
      <c r="AB43" s="301"/>
      <c r="AC43" s="295" t="s">
        <v>53</v>
      </c>
      <c r="AD43" s="296"/>
      <c r="AE43" s="296"/>
      <c r="AF43" s="296"/>
      <c r="AG43" s="296"/>
      <c r="AH43" s="297"/>
      <c r="AI43" s="298"/>
      <c r="AJ43" s="299"/>
      <c r="AK43" s="299"/>
      <c r="AL43" s="324" t="s">
        <v>42</v>
      </c>
      <c r="AM43" s="325"/>
    </row>
    <row r="44" spans="1:84" s="4" customFormat="1" ht="15.75" customHeight="1">
      <c r="A44" s="126"/>
      <c r="B44" s="400"/>
      <c r="C44" s="401"/>
      <c r="D44" s="401"/>
      <c r="E44" s="401"/>
      <c r="F44" s="401"/>
      <c r="G44" s="401"/>
      <c r="H44" s="401"/>
      <c r="I44" s="401"/>
      <c r="J44" s="402"/>
      <c r="K44" s="25" t="s">
        <v>115</v>
      </c>
      <c r="L44" s="25"/>
      <c r="M44" s="25"/>
      <c r="N44" s="25"/>
      <c r="O44" s="28"/>
      <c r="P44" s="28"/>
      <c r="Q44" s="197"/>
      <c r="R44" s="197"/>
      <c r="S44" s="197"/>
      <c r="T44" s="197"/>
      <c r="U44" s="197"/>
      <c r="V44" s="197"/>
      <c r="W44" s="27"/>
      <c r="X44" s="303">
        <f>IF($H$10="介護予防・生活支援サービス事業の事業者","",3000)</f>
        <v>3000</v>
      </c>
      <c r="Y44" s="303"/>
      <c r="Z44" s="303"/>
      <c r="AA44" s="300" t="s">
        <v>52</v>
      </c>
      <c r="AB44" s="301"/>
      <c r="AC44" s="295" t="s">
        <v>53</v>
      </c>
      <c r="AD44" s="296"/>
      <c r="AE44" s="296"/>
      <c r="AF44" s="296"/>
      <c r="AG44" s="296"/>
      <c r="AH44" s="297"/>
      <c r="AI44" s="298"/>
      <c r="AJ44" s="299"/>
      <c r="AK44" s="299"/>
      <c r="AL44" s="324" t="s">
        <v>42</v>
      </c>
      <c r="AM44" s="325"/>
    </row>
    <row r="45" spans="1:84" s="4" customFormat="1" ht="15.75" customHeight="1">
      <c r="A45" s="127"/>
      <c r="B45" s="403"/>
      <c r="C45" s="404"/>
      <c r="D45" s="404"/>
      <c r="E45" s="404"/>
      <c r="F45" s="404"/>
      <c r="G45" s="404"/>
      <c r="H45" s="404"/>
      <c r="I45" s="404"/>
      <c r="J45" s="405"/>
      <c r="K45" s="25" t="s">
        <v>118</v>
      </c>
      <c r="L45" s="25"/>
      <c r="M45" s="25"/>
      <c r="N45" s="25"/>
      <c r="O45" s="28"/>
      <c r="P45" s="28"/>
      <c r="Q45" s="197"/>
      <c r="R45" s="197"/>
      <c r="S45" s="197"/>
      <c r="T45" s="197"/>
      <c r="U45" s="197"/>
      <c r="V45" s="197"/>
      <c r="W45" s="27"/>
      <c r="X45" s="303">
        <f>IF($H$10="介護予防・生活支援サービス事業の事業者","",6000)</f>
        <v>6000</v>
      </c>
      <c r="Y45" s="303"/>
      <c r="Z45" s="303"/>
      <c r="AA45" s="300" t="s">
        <v>52</v>
      </c>
      <c r="AB45" s="301"/>
      <c r="AC45" s="295" t="s">
        <v>53</v>
      </c>
      <c r="AD45" s="296"/>
      <c r="AE45" s="296"/>
      <c r="AF45" s="296"/>
      <c r="AG45" s="296"/>
      <c r="AH45" s="297"/>
      <c r="AI45" s="298"/>
      <c r="AJ45" s="299"/>
      <c r="AK45" s="299"/>
      <c r="AL45" s="324" t="s">
        <v>42</v>
      </c>
      <c r="AM45" s="325"/>
    </row>
    <row r="46" spans="1:84" s="4" customFormat="1" ht="6" customHeight="1" thickBot="1">
      <c r="A46" s="53"/>
      <c r="B46" s="53"/>
      <c r="C46" s="53"/>
      <c r="D46" s="53"/>
      <c r="E46" s="53"/>
      <c r="F46" s="53"/>
      <c r="G46" s="53"/>
      <c r="H46" s="53"/>
      <c r="I46" s="50"/>
      <c r="J46" s="54"/>
      <c r="K46" s="49"/>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row>
    <row r="47" spans="1:84" s="4" customFormat="1" ht="19.5" customHeight="1" thickBot="1">
      <c r="A47" s="55" t="s">
        <v>67</v>
      </c>
      <c r="B47" s="49"/>
      <c r="C47" s="53"/>
      <c r="D47" s="53"/>
      <c r="E47" s="53"/>
      <c r="F47" s="53"/>
      <c r="G47" s="53"/>
      <c r="H47" s="53"/>
      <c r="I47" s="50"/>
      <c r="J47" s="54"/>
      <c r="K47" s="49"/>
      <c r="L47" s="51"/>
      <c r="M47" s="51"/>
      <c r="N47" s="51"/>
      <c r="O47" s="52"/>
      <c r="P47" s="52"/>
      <c r="Q47" s="52"/>
      <c r="R47" s="52"/>
      <c r="S47" s="52"/>
      <c r="T47" s="81"/>
      <c r="U47" s="81"/>
      <c r="V47" s="81"/>
      <c r="W47" s="81"/>
      <c r="X47" s="264" t="s">
        <v>90</v>
      </c>
      <c r="Y47" s="265"/>
      <c r="Z47" s="265"/>
      <c r="AA47" s="265"/>
      <c r="AB47" s="265"/>
      <c r="AC47" s="266"/>
      <c r="AD47" s="261" t="s">
        <v>156</v>
      </c>
      <c r="AE47" s="262"/>
      <c r="AF47" s="262"/>
      <c r="AG47" s="262"/>
      <c r="AH47" s="263"/>
      <c r="AI47" s="322">
        <f>MIN(X48,ROUNDDOWN(H60/1000,0))</f>
        <v>0</v>
      </c>
      <c r="AJ47" s="323"/>
      <c r="AK47" s="323"/>
      <c r="AL47" s="320" t="s">
        <v>39</v>
      </c>
      <c r="AM47" s="321"/>
    </row>
    <row r="48" spans="1:84" s="4" customFormat="1" ht="13.8" thickBot="1">
      <c r="A48" s="52"/>
      <c r="B48" s="53"/>
      <c r="C48" s="53"/>
      <c r="D48" s="53"/>
      <c r="E48" s="53"/>
      <c r="F48" s="53"/>
      <c r="G48" s="53"/>
      <c r="H48" s="53"/>
      <c r="I48" s="53"/>
      <c r="J48" s="53"/>
      <c r="K48" s="53"/>
      <c r="L48" s="53"/>
      <c r="M48" s="53"/>
      <c r="N48" s="53"/>
      <c r="O48" s="53"/>
      <c r="P48" s="53"/>
      <c r="Q48" s="53"/>
      <c r="R48" s="53"/>
      <c r="S48" s="53"/>
      <c r="T48" s="53"/>
      <c r="U48" s="53"/>
      <c r="V48" s="53"/>
      <c r="W48" s="53"/>
      <c r="X48" s="310" t="str">
        <f>IFERROR(VLOOKUP(H10,個票4!CA5:CE39,5,FALSE),"")</f>
        <v/>
      </c>
      <c r="Y48" s="311"/>
      <c r="Z48" s="311"/>
      <c r="AA48" s="311"/>
      <c r="AB48" s="331" t="s">
        <v>39</v>
      </c>
      <c r="AC48" s="332"/>
      <c r="AD48" s="156"/>
      <c r="AE48" s="157"/>
      <c r="AF48" s="157"/>
      <c r="AG48" s="157"/>
      <c r="AH48" s="158"/>
      <c r="AI48" s="317"/>
      <c r="AJ48" s="317"/>
      <c r="AK48" s="317"/>
      <c r="AL48" s="318"/>
      <c r="AM48" s="319"/>
      <c r="AX48" s="134" t="str">
        <f>IF(X48&gt;=AI49,"○","！（補助上限額を超過しています）")</f>
        <v>○</v>
      </c>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6"/>
    </row>
    <row r="49" spans="1:46" s="4" customFormat="1" ht="13.5" customHeight="1">
      <c r="A49" s="168" t="s">
        <v>92</v>
      </c>
      <c r="B49" s="53"/>
      <c r="C49" s="53"/>
      <c r="D49" s="53"/>
      <c r="E49" s="53"/>
      <c r="F49" s="53"/>
      <c r="G49" s="53"/>
      <c r="H49" s="53"/>
      <c r="I49" s="53"/>
      <c r="J49" s="53"/>
      <c r="K49" s="53"/>
      <c r="L49" s="53"/>
      <c r="M49" s="53"/>
      <c r="N49" s="53"/>
      <c r="O49" s="53"/>
      <c r="P49" s="53"/>
      <c r="Q49" s="53"/>
      <c r="R49" s="53"/>
      <c r="S49" s="53"/>
      <c r="T49" s="53"/>
      <c r="U49" s="53"/>
      <c r="V49" s="53"/>
      <c r="W49" s="53"/>
      <c r="X49" s="312"/>
      <c r="Y49" s="313"/>
      <c r="Z49" s="313"/>
      <c r="AA49" s="313"/>
      <c r="AB49" s="333"/>
      <c r="AC49" s="334"/>
      <c r="AD49" s="159"/>
      <c r="AE49" s="160"/>
      <c r="AF49" s="160"/>
      <c r="AG49" s="160"/>
      <c r="AH49" s="161"/>
      <c r="AI49" s="302">
        <f>SUM(AI47:AK48)</f>
        <v>0</v>
      </c>
      <c r="AJ49" s="302"/>
      <c r="AK49" s="302"/>
      <c r="AL49" s="315"/>
      <c r="AM49" s="316"/>
      <c r="AT49" s="5"/>
    </row>
    <row r="50" spans="1:46" ht="15" customHeight="1">
      <c r="A50" s="281" t="s">
        <v>80</v>
      </c>
      <c r="B50" s="282"/>
      <c r="C50" s="282"/>
      <c r="D50" s="282"/>
      <c r="E50" s="282"/>
      <c r="F50" s="282"/>
      <c r="G50" s="283"/>
      <c r="H50" s="282" t="s">
        <v>158</v>
      </c>
      <c r="I50" s="282"/>
      <c r="J50" s="282"/>
      <c r="K50" s="282"/>
      <c r="L50" s="282"/>
      <c r="M50" s="281" t="s">
        <v>23</v>
      </c>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3"/>
    </row>
    <row r="51" spans="1:46" ht="15" customHeight="1">
      <c r="A51" s="106" t="s">
        <v>81</v>
      </c>
      <c r="B51" s="107"/>
      <c r="C51" s="107"/>
      <c r="D51" s="107"/>
      <c r="E51" s="108"/>
      <c r="F51" s="108"/>
      <c r="G51" s="109"/>
      <c r="H51" s="294"/>
      <c r="I51" s="294"/>
      <c r="J51" s="294"/>
      <c r="K51" s="294"/>
      <c r="L51" s="294"/>
      <c r="M51" s="284"/>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6"/>
    </row>
    <row r="52" spans="1:46" ht="15" customHeight="1">
      <c r="A52" s="64" t="s">
        <v>82</v>
      </c>
      <c r="B52" s="65"/>
      <c r="C52" s="65"/>
      <c r="D52" s="65"/>
      <c r="E52" s="66"/>
      <c r="F52" s="66"/>
      <c r="G52" s="67"/>
      <c r="H52" s="293"/>
      <c r="I52" s="293"/>
      <c r="J52" s="293"/>
      <c r="K52" s="293"/>
      <c r="L52" s="293"/>
      <c r="M52" s="287"/>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9"/>
    </row>
    <row r="53" spans="1:46" ht="15" customHeight="1">
      <c r="A53" s="64" t="s">
        <v>83</v>
      </c>
      <c r="B53" s="65"/>
      <c r="C53" s="65"/>
      <c r="D53" s="65"/>
      <c r="E53" s="66"/>
      <c r="F53" s="66"/>
      <c r="G53" s="67"/>
      <c r="H53" s="293"/>
      <c r="I53" s="293"/>
      <c r="J53" s="293"/>
      <c r="K53" s="293"/>
      <c r="L53" s="293"/>
      <c r="M53" s="287"/>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9"/>
    </row>
    <row r="54" spans="1:46" ht="15" customHeight="1">
      <c r="A54" s="64" t="s">
        <v>84</v>
      </c>
      <c r="B54" s="65"/>
      <c r="C54" s="65"/>
      <c r="D54" s="65"/>
      <c r="E54" s="66"/>
      <c r="F54" s="66"/>
      <c r="G54" s="67"/>
      <c r="H54" s="293"/>
      <c r="I54" s="293"/>
      <c r="J54" s="293"/>
      <c r="K54" s="293"/>
      <c r="L54" s="293"/>
      <c r="M54" s="287"/>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9"/>
    </row>
    <row r="55" spans="1:46" ht="15" customHeight="1">
      <c r="A55" s="64" t="s">
        <v>85</v>
      </c>
      <c r="B55" s="65"/>
      <c r="C55" s="65"/>
      <c r="D55" s="65"/>
      <c r="E55" s="66"/>
      <c r="F55" s="66"/>
      <c r="G55" s="67"/>
      <c r="H55" s="293"/>
      <c r="I55" s="293"/>
      <c r="J55" s="293"/>
      <c r="K55" s="293"/>
      <c r="L55" s="293"/>
      <c r="M55" s="287"/>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9"/>
    </row>
    <row r="56" spans="1:46" ht="15" customHeight="1">
      <c r="A56" s="64" t="s">
        <v>86</v>
      </c>
      <c r="B56" s="65"/>
      <c r="C56" s="65"/>
      <c r="D56" s="65"/>
      <c r="E56" s="66"/>
      <c r="F56" s="66"/>
      <c r="G56" s="67"/>
      <c r="H56" s="293"/>
      <c r="I56" s="293"/>
      <c r="J56" s="293"/>
      <c r="K56" s="293"/>
      <c r="L56" s="293"/>
      <c r="M56" s="287"/>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9"/>
    </row>
    <row r="57" spans="1:46" ht="15" customHeight="1">
      <c r="A57" s="64" t="s">
        <v>87</v>
      </c>
      <c r="B57" s="65"/>
      <c r="C57" s="65"/>
      <c r="D57" s="65"/>
      <c r="E57" s="66"/>
      <c r="F57" s="66"/>
      <c r="G57" s="67"/>
      <c r="H57" s="293"/>
      <c r="I57" s="293"/>
      <c r="J57" s="293"/>
      <c r="K57" s="293"/>
      <c r="L57" s="293"/>
      <c r="M57" s="287"/>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9"/>
    </row>
    <row r="58" spans="1:46" ht="15" customHeight="1">
      <c r="A58" s="64" t="s">
        <v>88</v>
      </c>
      <c r="B58" s="68"/>
      <c r="C58" s="68"/>
      <c r="D58" s="68"/>
      <c r="E58" s="68"/>
      <c r="F58" s="68"/>
      <c r="G58" s="69"/>
      <c r="H58" s="293"/>
      <c r="I58" s="293"/>
      <c r="J58" s="293"/>
      <c r="K58" s="293"/>
      <c r="L58" s="293"/>
      <c r="M58" s="287"/>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9"/>
    </row>
    <row r="59" spans="1:46" ht="15" customHeight="1">
      <c r="A59" s="70" t="s">
        <v>89</v>
      </c>
      <c r="B59" s="71"/>
      <c r="C59" s="71"/>
      <c r="D59" s="71"/>
      <c r="E59" s="72"/>
      <c r="F59" s="72"/>
      <c r="G59" s="73"/>
      <c r="H59" s="280"/>
      <c r="I59" s="280"/>
      <c r="J59" s="280"/>
      <c r="K59" s="280"/>
      <c r="L59" s="280"/>
      <c r="M59" s="290"/>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291"/>
      <c r="AL59" s="291"/>
      <c r="AM59" s="292"/>
    </row>
    <row r="60" spans="1:46" ht="15" customHeight="1">
      <c r="A60" s="74" t="s">
        <v>46</v>
      </c>
      <c r="B60" s="82"/>
      <c r="C60" s="82"/>
      <c r="D60" s="82"/>
      <c r="E60" s="75"/>
      <c r="F60" s="75"/>
      <c r="G60" s="76"/>
      <c r="H60" s="275">
        <f>SUM(H51:L59)</f>
        <v>0</v>
      </c>
      <c r="I60" s="275"/>
      <c r="J60" s="275"/>
      <c r="K60" s="275"/>
      <c r="L60" s="276"/>
      <c r="M60" s="277"/>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9"/>
    </row>
    <row r="61" spans="1:46" ht="4.5" customHeight="1">
      <c r="A61" s="77"/>
      <c r="B61" s="77"/>
      <c r="C61" s="77"/>
      <c r="D61" s="77"/>
      <c r="E61" s="83"/>
      <c r="F61" s="83"/>
      <c r="G61" s="83"/>
      <c r="H61" s="83"/>
      <c r="I61" s="83"/>
      <c r="J61" s="85"/>
      <c r="K61" s="85"/>
      <c r="L61" s="85"/>
      <c r="M61" s="85"/>
      <c r="N61" s="85"/>
      <c r="O61" s="83"/>
      <c r="P61" s="83"/>
      <c r="Q61" s="83"/>
      <c r="R61" s="83"/>
      <c r="S61" s="83"/>
      <c r="T61" s="83"/>
      <c r="U61" s="83"/>
      <c r="V61" s="83"/>
      <c r="W61" s="83"/>
      <c r="X61" s="83"/>
      <c r="Y61" s="86"/>
      <c r="Z61" s="86"/>
      <c r="AA61" s="86"/>
      <c r="AB61" s="86"/>
      <c r="AC61" s="86"/>
      <c r="AD61" s="86"/>
      <c r="AE61" s="83"/>
      <c r="AF61" s="83"/>
      <c r="AG61" s="83"/>
      <c r="AH61" s="83"/>
      <c r="AI61" s="83"/>
      <c r="AJ61" s="83"/>
      <c r="AK61" s="83"/>
      <c r="AL61" s="83"/>
      <c r="AM61" s="83"/>
    </row>
    <row r="62" spans="1:46">
      <c r="A62" s="36" t="s">
        <v>159</v>
      </c>
      <c r="B62" s="84"/>
      <c r="C62" s="84"/>
      <c r="D62" s="84"/>
      <c r="E62" s="84"/>
      <c r="F62" s="84"/>
      <c r="G62" s="84"/>
      <c r="H62" s="84"/>
      <c r="I62" s="84"/>
      <c r="J62" s="84"/>
      <c r="K62" s="84"/>
      <c r="L62" s="84"/>
      <c r="M62" s="84"/>
      <c r="N62" s="84"/>
      <c r="O62" s="84"/>
      <c r="P62" s="84"/>
      <c r="Q62" s="84"/>
      <c r="R62" s="84"/>
      <c r="S62" s="84"/>
      <c r="T62" s="84"/>
      <c r="U62" s="84"/>
      <c r="V62" s="84"/>
      <c r="W62" s="84"/>
      <c r="X62" s="84"/>
      <c r="Y62" s="61"/>
      <c r="Z62" s="61"/>
      <c r="AA62" s="61"/>
      <c r="AB62" s="61"/>
      <c r="AC62" s="61"/>
      <c r="AD62" s="61"/>
      <c r="AE62" s="84"/>
      <c r="AF62" s="84"/>
      <c r="AG62" s="84"/>
      <c r="AH62" s="84"/>
      <c r="AI62" s="84"/>
      <c r="AJ62" s="84"/>
      <c r="AK62" s="84"/>
      <c r="AL62" s="84"/>
      <c r="AM62" s="84"/>
    </row>
  </sheetData>
  <sheetProtection algorithmName="SHA-512" hashValue="8iJNM8KvPtPrm9BIBpwv23sKzjmOYmELU4Blt1zztZKboJZ1OPPBX3vjy2qQUd7dPbh8WPWdYvObKap72IitGA==" saltValue="UuDKVNSZmVJ2a7pevHMlFg==" spinCount="100000" sheet="1" formatCells="0" formatColumns="0" formatRows="0" insertColumns="0" insertRows="0" autoFilter="0"/>
  <mergeCells count="145">
    <mergeCell ref="A3:AM3"/>
    <mergeCell ref="A5:AM5"/>
    <mergeCell ref="A7:G7"/>
    <mergeCell ref="H7:N7"/>
    <mergeCell ref="O7:S7"/>
    <mergeCell ref="T7:AM7"/>
    <mergeCell ref="AH8:AM8"/>
    <mergeCell ref="D9:G9"/>
    <mergeCell ref="H9:K9"/>
    <mergeCell ref="L9:Y9"/>
    <mergeCell ref="AC9:AG9"/>
    <mergeCell ref="AH9:AM9"/>
    <mergeCell ref="A8:C9"/>
    <mergeCell ref="D8:G8"/>
    <mergeCell ref="H8:K8"/>
    <mergeCell ref="L8:Y8"/>
    <mergeCell ref="Z8:AB9"/>
    <mergeCell ref="AC8:AG8"/>
    <mergeCell ref="AE10:AF10"/>
    <mergeCell ref="AG10:AI10"/>
    <mergeCell ref="AJ10:AK10"/>
    <mergeCell ref="AL10:AM10"/>
    <mergeCell ref="AP10:AU10"/>
    <mergeCell ref="A11:H12"/>
    <mergeCell ref="A10:G10"/>
    <mergeCell ref="H10:Q10"/>
    <mergeCell ref="R10:W10"/>
    <mergeCell ref="X10:Y10"/>
    <mergeCell ref="Z10:AB10"/>
    <mergeCell ref="AC10:AD10"/>
    <mergeCell ref="AE21:AH21"/>
    <mergeCell ref="AI21:AK21"/>
    <mergeCell ref="AL21:AM21"/>
    <mergeCell ref="H22:L22"/>
    <mergeCell ref="M22:O22"/>
    <mergeCell ref="Q22:U22"/>
    <mergeCell ref="V22:X22"/>
    <mergeCell ref="AE22:AG22"/>
    <mergeCell ref="A14:AM14"/>
    <mergeCell ref="X16:Z16"/>
    <mergeCell ref="AA16:AM16"/>
    <mergeCell ref="X17:Z17"/>
    <mergeCell ref="AA17:AM17"/>
    <mergeCell ref="A19:AM19"/>
    <mergeCell ref="A27:G27"/>
    <mergeCell ref="H27:L27"/>
    <mergeCell ref="M27:AM27"/>
    <mergeCell ref="H28:L28"/>
    <mergeCell ref="M28:AM28"/>
    <mergeCell ref="H29:L29"/>
    <mergeCell ref="M29:AM29"/>
    <mergeCell ref="X24:AC24"/>
    <mergeCell ref="AD24:AH24"/>
    <mergeCell ref="AI24:AK24"/>
    <mergeCell ref="AL24:AM24"/>
    <mergeCell ref="X25:AA26"/>
    <mergeCell ref="AB25:AC26"/>
    <mergeCell ref="AI25:AK25"/>
    <mergeCell ref="AL25:AM25"/>
    <mergeCell ref="AI26:AK26"/>
    <mergeCell ref="AL26:AM26"/>
    <mergeCell ref="H33:L33"/>
    <mergeCell ref="M33:AM33"/>
    <mergeCell ref="H34:L34"/>
    <mergeCell ref="M34:AM34"/>
    <mergeCell ref="H35:L35"/>
    <mergeCell ref="M35:AM35"/>
    <mergeCell ref="H30:L30"/>
    <mergeCell ref="M30:AM30"/>
    <mergeCell ref="H31:L31"/>
    <mergeCell ref="M31:AM31"/>
    <mergeCell ref="H32:L32"/>
    <mergeCell ref="M32:AM32"/>
    <mergeCell ref="AA41:AB41"/>
    <mergeCell ref="AC41:AH41"/>
    <mergeCell ref="AI41:AK41"/>
    <mergeCell ref="H36:L36"/>
    <mergeCell ref="M36:AM36"/>
    <mergeCell ref="H37:L37"/>
    <mergeCell ref="M37:AM37"/>
    <mergeCell ref="AE39:AH39"/>
    <mergeCell ref="AI39:AK39"/>
    <mergeCell ref="AL39:AM39"/>
    <mergeCell ref="AI43:AK43"/>
    <mergeCell ref="AL43:AM43"/>
    <mergeCell ref="X44:Z44"/>
    <mergeCell ref="AA44:AB44"/>
    <mergeCell ref="AC44:AH44"/>
    <mergeCell ref="AI44:AK44"/>
    <mergeCell ref="AL44:AM44"/>
    <mergeCell ref="AL41:AM41"/>
    <mergeCell ref="B42:J45"/>
    <mergeCell ref="X42:Z42"/>
    <mergeCell ref="AA42:AB42"/>
    <mergeCell ref="AC42:AH42"/>
    <mergeCell ref="AI42:AK42"/>
    <mergeCell ref="AL42:AM42"/>
    <mergeCell ref="X43:Z43"/>
    <mergeCell ref="AA43:AB43"/>
    <mergeCell ref="AC43:AH43"/>
    <mergeCell ref="A40:J41"/>
    <mergeCell ref="X40:Z40"/>
    <mergeCell ref="AA40:AB40"/>
    <mergeCell ref="AC40:AH40"/>
    <mergeCell ref="AI40:AK40"/>
    <mergeCell ref="AL40:AM40"/>
    <mergeCell ref="X41:Z41"/>
    <mergeCell ref="X48:AA49"/>
    <mergeCell ref="AB48:AC49"/>
    <mergeCell ref="AI48:AK48"/>
    <mergeCell ref="AL48:AM48"/>
    <mergeCell ref="AI49:AK49"/>
    <mergeCell ref="AL49:AM49"/>
    <mergeCell ref="X45:Z45"/>
    <mergeCell ref="AA45:AB45"/>
    <mergeCell ref="AC45:AH45"/>
    <mergeCell ref="AI45:AK45"/>
    <mergeCell ref="AL45:AM45"/>
    <mergeCell ref="X47:AC47"/>
    <mergeCell ref="AD47:AH47"/>
    <mergeCell ref="AI47:AK47"/>
    <mergeCell ref="AL47:AM47"/>
    <mergeCell ref="H53:L53"/>
    <mergeCell ref="M53:AM53"/>
    <mergeCell ref="H54:L54"/>
    <mergeCell ref="M54:AM54"/>
    <mergeCell ref="H55:L55"/>
    <mergeCell ref="M55:AM55"/>
    <mergeCell ref="A50:G50"/>
    <mergeCell ref="H50:L50"/>
    <mergeCell ref="M50:AM50"/>
    <mergeCell ref="H51:L51"/>
    <mergeCell ref="M51:AM51"/>
    <mergeCell ref="H52:L52"/>
    <mergeCell ref="M52:AM52"/>
    <mergeCell ref="H59:L59"/>
    <mergeCell ref="M59:AM59"/>
    <mergeCell ref="H60:L60"/>
    <mergeCell ref="M60:AM60"/>
    <mergeCell ref="H56:L56"/>
    <mergeCell ref="M56:AM56"/>
    <mergeCell ref="H57:L57"/>
    <mergeCell ref="M57:AM57"/>
    <mergeCell ref="H58:L58"/>
    <mergeCell ref="M58:AM58"/>
  </mergeCells>
  <phoneticPr fontId="4"/>
  <dataValidations count="3">
    <dataValidation type="list" allowBlank="1" showInputMessage="1" showErrorMessage="1" sqref="H10">
      <formula1>$CA$5:$CA$40</formula1>
    </dataValidation>
    <dataValidation type="list" allowBlank="1" showInputMessage="1" showErrorMessage="1" sqref="X16:Z17">
      <formula1>"○"</formula1>
    </dataValidation>
    <dataValidation imeMode="halfAlpha" allowBlank="1" showInputMessage="1" showErrorMessage="1" sqref="S24:V26 J24:N26 H7:N7 D9:G9 AC9:AG9 X10:Y1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7</xdr:col>
                    <xdr:colOff>175260</xdr:colOff>
                    <xdr:row>9</xdr:row>
                    <xdr:rowOff>251460</xdr:rowOff>
                  </from>
                  <to>
                    <xdr:col>9</xdr:col>
                    <xdr:colOff>22860</xdr:colOff>
                    <xdr:row>11</xdr:row>
                    <xdr:rowOff>22860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23</xdr:col>
                    <xdr:colOff>121920</xdr:colOff>
                    <xdr:row>9</xdr:row>
                    <xdr:rowOff>251460</xdr:rowOff>
                  </from>
                  <to>
                    <xdr:col>25</xdr:col>
                    <xdr:colOff>7620</xdr:colOff>
                    <xdr:row>11</xdr:row>
                    <xdr:rowOff>22860</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7</xdr:col>
                    <xdr:colOff>175260</xdr:colOff>
                    <xdr:row>10</xdr:row>
                    <xdr:rowOff>220980</xdr:rowOff>
                  </from>
                  <to>
                    <xdr:col>9</xdr:col>
                    <xdr:colOff>22860</xdr:colOff>
                    <xdr:row>12</xdr:row>
                    <xdr:rowOff>22860</xdr:rowOff>
                  </to>
                </anchor>
              </controlPr>
            </control>
          </mc:Choice>
        </mc:AlternateContent>
        <mc:AlternateContent xmlns:mc="http://schemas.openxmlformats.org/markup-compatibility/2006">
          <mc:Choice Requires="x14">
            <control shapeId="92164" r:id="rId7" name="Check Box 4">
              <controlPr defaultSize="0" autoFill="0" autoLine="0" autoPict="0">
                <anchor moveWithCells="1">
                  <from>
                    <xdr:col>23</xdr:col>
                    <xdr:colOff>121920</xdr:colOff>
                    <xdr:row>10</xdr:row>
                    <xdr:rowOff>220980</xdr:rowOff>
                  </from>
                  <to>
                    <xdr:col>25</xdr:col>
                    <xdr:colOff>7620</xdr:colOff>
                    <xdr:row>12</xdr:row>
                    <xdr:rowOff>7620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62"/>
  <sheetViews>
    <sheetView showGridLines="0" showZeros="0" view="pageBreakPreview" zoomScale="130" zoomScaleNormal="160" zoomScaleSheetLayoutView="130" workbookViewId="0">
      <selection activeCell="X25" sqref="X25:AA26 H37:L37"/>
    </sheetView>
  </sheetViews>
  <sheetFormatPr defaultColWidth="2.21875" defaultRowHeight="13.2"/>
  <cols>
    <col min="1" max="1" width="2.21875" style="3" customWidth="1"/>
    <col min="2" max="7" width="2.21875" style="3"/>
    <col min="8" max="19" width="2.44140625" style="3" bestFit="1" customWidth="1"/>
    <col min="20" max="40" width="2.21875" style="3"/>
    <col min="41" max="47" width="2.21875" style="3" hidden="1" customWidth="1"/>
    <col min="48" max="49" width="2.21875" style="3"/>
    <col min="50" max="72" width="0" style="3" hidden="1" customWidth="1"/>
    <col min="73" max="78" width="2.21875" style="3"/>
    <col min="79" max="79" width="49.109375" style="3" hidden="1" customWidth="1"/>
    <col min="80" max="84" width="8.109375" style="3" hidden="1" customWidth="1"/>
    <col min="85" max="87" width="8.109375" style="3" customWidth="1"/>
    <col min="88" max="16384" width="2.21875" style="3"/>
  </cols>
  <sheetData>
    <row r="1" spans="1:84">
      <c r="A1" s="3" t="s">
        <v>160</v>
      </c>
    </row>
    <row r="2" spans="1:84" ht="3" customHeight="1"/>
    <row r="3" spans="1:84">
      <c r="A3" s="365" t="s">
        <v>141</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7"/>
      <c r="CA3" s="14"/>
      <c r="CB3" s="15" t="s">
        <v>60</v>
      </c>
      <c r="CC3" s="14"/>
      <c r="CD3" s="14"/>
      <c r="CE3" s="15" t="s">
        <v>63</v>
      </c>
      <c r="CF3" s="14"/>
    </row>
    <row r="4" spans="1:84" ht="4.5"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CA4" s="14"/>
      <c r="CB4" s="15" t="s">
        <v>62</v>
      </c>
      <c r="CC4" s="15"/>
      <c r="CD4" s="15" t="s">
        <v>70</v>
      </c>
      <c r="CE4" s="15" t="s">
        <v>62</v>
      </c>
      <c r="CF4" s="14"/>
    </row>
    <row r="5" spans="1:84">
      <c r="A5" s="356" t="s">
        <v>71</v>
      </c>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8"/>
      <c r="CA5" t="s">
        <v>25</v>
      </c>
      <c r="CB5" s="6">
        <v>892</v>
      </c>
      <c r="CC5" t="s">
        <v>58</v>
      </c>
      <c r="CD5"/>
      <c r="CE5" s="6">
        <v>200</v>
      </c>
      <c r="CF5" t="s">
        <v>58</v>
      </c>
    </row>
    <row r="6" spans="1:84" ht="4.5" customHeight="1">
      <c r="A6" s="199"/>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CA6" t="s">
        <v>26</v>
      </c>
      <c r="CB6" s="6">
        <v>1137</v>
      </c>
      <c r="CC6" t="s">
        <v>58</v>
      </c>
      <c r="CD6"/>
      <c r="CE6" s="6">
        <v>200</v>
      </c>
      <c r="CF6" t="s">
        <v>58</v>
      </c>
    </row>
    <row r="7" spans="1:84" ht="17.25" customHeight="1">
      <c r="A7" s="281" t="s">
        <v>41</v>
      </c>
      <c r="B7" s="282"/>
      <c r="C7" s="282"/>
      <c r="D7" s="282"/>
      <c r="E7" s="282"/>
      <c r="F7" s="282"/>
      <c r="G7" s="283"/>
      <c r="H7" s="375"/>
      <c r="I7" s="376"/>
      <c r="J7" s="376"/>
      <c r="K7" s="376"/>
      <c r="L7" s="376"/>
      <c r="M7" s="376"/>
      <c r="N7" s="377"/>
      <c r="O7" s="281" t="s">
        <v>72</v>
      </c>
      <c r="P7" s="282"/>
      <c r="Q7" s="282"/>
      <c r="R7" s="282"/>
      <c r="S7" s="283"/>
      <c r="T7" s="378"/>
      <c r="U7" s="345"/>
      <c r="V7" s="345"/>
      <c r="W7" s="345"/>
      <c r="X7" s="345"/>
      <c r="Y7" s="345"/>
      <c r="Z7" s="345"/>
      <c r="AA7" s="345"/>
      <c r="AB7" s="345"/>
      <c r="AC7" s="345"/>
      <c r="AD7" s="345"/>
      <c r="AE7" s="345"/>
      <c r="AF7" s="345"/>
      <c r="AG7" s="345"/>
      <c r="AH7" s="345"/>
      <c r="AI7" s="345"/>
      <c r="AJ7" s="345"/>
      <c r="AK7" s="345"/>
      <c r="AL7" s="345"/>
      <c r="AM7" s="379"/>
      <c r="CA7" t="s">
        <v>27</v>
      </c>
      <c r="CB7" s="6">
        <v>1480</v>
      </c>
      <c r="CC7" t="s">
        <v>58</v>
      </c>
      <c r="CD7"/>
      <c r="CE7" s="6">
        <v>200</v>
      </c>
      <c r="CF7" t="s">
        <v>58</v>
      </c>
    </row>
    <row r="8" spans="1:84">
      <c r="A8" s="368" t="s">
        <v>73</v>
      </c>
      <c r="B8" s="369"/>
      <c r="C8" s="370"/>
      <c r="D8" s="281" t="s">
        <v>120</v>
      </c>
      <c r="E8" s="282"/>
      <c r="F8" s="282"/>
      <c r="G8" s="283"/>
      <c r="H8" s="281" t="s">
        <v>74</v>
      </c>
      <c r="I8" s="282"/>
      <c r="J8" s="282"/>
      <c r="K8" s="283"/>
      <c r="L8" s="281" t="s">
        <v>75</v>
      </c>
      <c r="M8" s="282"/>
      <c r="N8" s="282"/>
      <c r="O8" s="282"/>
      <c r="P8" s="282"/>
      <c r="Q8" s="282"/>
      <c r="R8" s="282"/>
      <c r="S8" s="282"/>
      <c r="T8" s="282"/>
      <c r="U8" s="282"/>
      <c r="V8" s="282"/>
      <c r="W8" s="282"/>
      <c r="X8" s="282"/>
      <c r="Y8" s="283"/>
      <c r="Z8" s="368" t="s">
        <v>76</v>
      </c>
      <c r="AA8" s="369"/>
      <c r="AB8" s="370"/>
      <c r="AC8" s="281" t="s">
        <v>3</v>
      </c>
      <c r="AD8" s="282"/>
      <c r="AE8" s="282"/>
      <c r="AF8" s="282"/>
      <c r="AG8" s="282"/>
      <c r="AH8" s="383" t="s">
        <v>78</v>
      </c>
      <c r="AI8" s="350"/>
      <c r="AJ8" s="350"/>
      <c r="AK8" s="350"/>
      <c r="AL8" s="350"/>
      <c r="AM8" s="351"/>
      <c r="AV8" s="4"/>
      <c r="CA8" s="2" t="s">
        <v>40</v>
      </c>
      <c r="CB8" s="6">
        <v>384</v>
      </c>
      <c r="CC8" t="s">
        <v>58</v>
      </c>
      <c r="CD8"/>
      <c r="CE8" s="6">
        <v>200</v>
      </c>
      <c r="CF8" t="s">
        <v>58</v>
      </c>
    </row>
    <row r="9" spans="1:84" ht="17.25" customHeight="1">
      <c r="A9" s="371"/>
      <c r="B9" s="372"/>
      <c r="C9" s="373"/>
      <c r="D9" s="380"/>
      <c r="E9" s="381"/>
      <c r="F9" s="381"/>
      <c r="G9" s="382"/>
      <c r="H9" s="374" t="s">
        <v>142</v>
      </c>
      <c r="I9" s="269"/>
      <c r="J9" s="269"/>
      <c r="K9" s="270"/>
      <c r="L9" s="298"/>
      <c r="M9" s="299"/>
      <c r="N9" s="299"/>
      <c r="O9" s="299"/>
      <c r="P9" s="299"/>
      <c r="Q9" s="299"/>
      <c r="R9" s="299"/>
      <c r="S9" s="299"/>
      <c r="T9" s="299"/>
      <c r="U9" s="299"/>
      <c r="V9" s="299"/>
      <c r="W9" s="299"/>
      <c r="X9" s="299"/>
      <c r="Y9" s="339"/>
      <c r="Z9" s="371"/>
      <c r="AA9" s="372"/>
      <c r="AB9" s="373"/>
      <c r="AC9" s="298"/>
      <c r="AD9" s="299"/>
      <c r="AE9" s="299"/>
      <c r="AF9" s="299"/>
      <c r="AG9" s="339"/>
      <c r="AH9" s="384"/>
      <c r="AI9" s="385"/>
      <c r="AJ9" s="385"/>
      <c r="AK9" s="385"/>
      <c r="AL9" s="385"/>
      <c r="AM9" s="386"/>
      <c r="CA9" t="s">
        <v>4</v>
      </c>
      <c r="CB9" s="6">
        <v>375</v>
      </c>
      <c r="CC9" t="s">
        <v>58</v>
      </c>
      <c r="CD9"/>
      <c r="CE9" s="6">
        <v>200</v>
      </c>
      <c r="CF9" t="s">
        <v>58</v>
      </c>
    </row>
    <row r="10" spans="1:84" s="4" customFormat="1" ht="20.25" customHeight="1">
      <c r="A10" s="335" t="s">
        <v>121</v>
      </c>
      <c r="B10" s="336"/>
      <c r="C10" s="336"/>
      <c r="D10" s="336"/>
      <c r="E10" s="336"/>
      <c r="F10" s="336"/>
      <c r="G10" s="336"/>
      <c r="H10" s="362"/>
      <c r="I10" s="363"/>
      <c r="J10" s="363"/>
      <c r="K10" s="363"/>
      <c r="L10" s="363"/>
      <c r="M10" s="363"/>
      <c r="N10" s="363"/>
      <c r="O10" s="363"/>
      <c r="P10" s="363"/>
      <c r="Q10" s="364"/>
      <c r="R10" s="359" t="s">
        <v>122</v>
      </c>
      <c r="S10" s="360"/>
      <c r="T10" s="360"/>
      <c r="U10" s="360"/>
      <c r="V10" s="360"/>
      <c r="W10" s="361"/>
      <c r="X10" s="337"/>
      <c r="Y10" s="338"/>
      <c r="Z10" s="349" t="s">
        <v>57</v>
      </c>
      <c r="AA10" s="350"/>
      <c r="AB10" s="351"/>
      <c r="AC10" s="345"/>
      <c r="AD10" s="345"/>
      <c r="AE10" s="324" t="s">
        <v>42</v>
      </c>
      <c r="AF10" s="325"/>
      <c r="AG10" s="346" t="s">
        <v>91</v>
      </c>
      <c r="AH10" s="347"/>
      <c r="AI10" s="348"/>
      <c r="AJ10" s="345"/>
      <c r="AK10" s="345"/>
      <c r="AL10" s="324" t="s">
        <v>42</v>
      </c>
      <c r="AM10" s="325"/>
      <c r="AP10" s="340"/>
      <c r="AQ10" s="340"/>
      <c r="AR10" s="340"/>
      <c r="AS10" s="340"/>
      <c r="AT10" s="340"/>
      <c r="AU10" s="340"/>
      <c r="CA10" t="s">
        <v>28</v>
      </c>
      <c r="CB10" s="6">
        <v>939</v>
      </c>
      <c r="CC10" t="s">
        <v>58</v>
      </c>
      <c r="CD10"/>
      <c r="CE10" s="6">
        <v>200</v>
      </c>
      <c r="CF10" t="s">
        <v>58</v>
      </c>
    </row>
    <row r="11" spans="1:84" s="4" customFormat="1" ht="18" customHeight="1">
      <c r="A11" s="352" t="s">
        <v>22</v>
      </c>
      <c r="B11" s="305"/>
      <c r="C11" s="305"/>
      <c r="D11" s="305"/>
      <c r="E11" s="305"/>
      <c r="F11" s="305"/>
      <c r="G11" s="305"/>
      <c r="H11" s="306"/>
      <c r="I11" s="9"/>
      <c r="J11" s="39" t="s">
        <v>50</v>
      </c>
      <c r="K11" s="40"/>
      <c r="L11" s="41"/>
      <c r="M11" s="41"/>
      <c r="N11" s="41"/>
      <c r="O11" s="41"/>
      <c r="P11" s="41"/>
      <c r="Q11" s="41"/>
      <c r="R11" s="41"/>
      <c r="S11" s="41"/>
      <c r="T11" s="41"/>
      <c r="U11" s="41"/>
      <c r="V11" s="41"/>
      <c r="W11" s="41"/>
      <c r="X11" s="41"/>
      <c r="Y11" s="9"/>
      <c r="Z11" s="39" t="s">
        <v>65</v>
      </c>
      <c r="AA11" s="40"/>
      <c r="AB11" s="41"/>
      <c r="AC11" s="41"/>
      <c r="AD11" s="41"/>
      <c r="AE11" s="41"/>
      <c r="AF11" s="41"/>
      <c r="AG11" s="41"/>
      <c r="AH11" s="41"/>
      <c r="AI11" s="41"/>
      <c r="AJ11" s="41"/>
      <c r="AK11" s="41"/>
      <c r="AL11" s="41"/>
      <c r="AM11" s="45"/>
      <c r="CA11" t="s">
        <v>29</v>
      </c>
      <c r="CB11" s="6">
        <v>1181</v>
      </c>
      <c r="CC11" t="s">
        <v>58</v>
      </c>
      <c r="CD11"/>
      <c r="CE11" s="6">
        <v>200</v>
      </c>
      <c r="CF11" t="s">
        <v>58</v>
      </c>
    </row>
    <row r="12" spans="1:84" s="4" customFormat="1" ht="18" customHeight="1">
      <c r="A12" s="353"/>
      <c r="B12" s="308"/>
      <c r="C12" s="308"/>
      <c r="D12" s="308"/>
      <c r="E12" s="308"/>
      <c r="F12" s="308"/>
      <c r="G12" s="308"/>
      <c r="H12" s="309"/>
      <c r="I12" s="13"/>
      <c r="J12" s="42" t="s">
        <v>69</v>
      </c>
      <c r="K12" s="43"/>
      <c r="L12" s="44"/>
      <c r="M12" s="44"/>
      <c r="N12" s="44"/>
      <c r="O12" s="44"/>
      <c r="P12" s="44"/>
      <c r="Q12" s="44"/>
      <c r="R12" s="44"/>
      <c r="S12" s="44"/>
      <c r="T12" s="44"/>
      <c r="U12" s="43"/>
      <c r="V12" s="44"/>
      <c r="W12" s="44"/>
      <c r="X12" s="44"/>
      <c r="Y12" s="8"/>
      <c r="Z12" s="46" t="s">
        <v>68</v>
      </c>
      <c r="AA12" s="43"/>
      <c r="AB12" s="44"/>
      <c r="AC12" s="44"/>
      <c r="AD12" s="44"/>
      <c r="AE12" s="44"/>
      <c r="AF12" s="44"/>
      <c r="AG12" s="44"/>
      <c r="AH12" s="44"/>
      <c r="AI12" s="44"/>
      <c r="AJ12" s="44"/>
      <c r="AK12" s="44"/>
      <c r="AL12" s="44"/>
      <c r="AM12" s="47"/>
      <c r="CA12" t="s">
        <v>30</v>
      </c>
      <c r="CB12" s="6">
        <v>1885</v>
      </c>
      <c r="CC12" t="s">
        <v>58</v>
      </c>
      <c r="CD12"/>
      <c r="CE12" s="6">
        <v>200</v>
      </c>
      <c r="CF12" t="s">
        <v>58</v>
      </c>
    </row>
    <row r="13" spans="1:84" s="4" customFormat="1" ht="6" customHeight="1">
      <c r="A13" s="151"/>
      <c r="B13" s="151"/>
      <c r="C13" s="151"/>
      <c r="D13" s="151"/>
      <c r="E13" s="151"/>
      <c r="F13" s="151"/>
      <c r="G13" s="151"/>
      <c r="H13" s="151"/>
      <c r="I13" s="40"/>
      <c r="J13" s="39"/>
      <c r="K13" s="40"/>
      <c r="L13" s="41"/>
      <c r="M13" s="41"/>
      <c r="N13" s="41"/>
      <c r="O13" s="41"/>
      <c r="P13" s="41"/>
      <c r="Q13" s="41"/>
      <c r="R13" s="41"/>
      <c r="S13" s="41"/>
      <c r="T13" s="41"/>
      <c r="U13" s="40"/>
      <c r="V13" s="41"/>
      <c r="W13" s="41"/>
      <c r="X13" s="41"/>
      <c r="Y13" s="39"/>
      <c r="Z13" s="152"/>
      <c r="AA13" s="40"/>
      <c r="AB13" s="41"/>
      <c r="AC13" s="41"/>
      <c r="AD13" s="41"/>
      <c r="AE13" s="41"/>
      <c r="AF13" s="41"/>
      <c r="AG13" s="41"/>
      <c r="AH13" s="41"/>
      <c r="AI13" s="41"/>
      <c r="AJ13" s="41"/>
      <c r="AK13" s="41"/>
      <c r="AL13" s="41"/>
      <c r="AM13" s="41"/>
      <c r="CA13" t="s">
        <v>24</v>
      </c>
      <c r="CB13" s="6">
        <f>CD13*個票5!$AC$10</f>
        <v>0</v>
      </c>
      <c r="CC13" t="s">
        <v>59</v>
      </c>
      <c r="CD13">
        <v>44</v>
      </c>
      <c r="CE13" s="6">
        <v>200</v>
      </c>
      <c r="CF13" t="s">
        <v>58</v>
      </c>
    </row>
    <row r="14" spans="1:84" s="4" customFormat="1" hidden="1">
      <c r="A14" s="314"/>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4"/>
      <c r="CA14" t="s">
        <v>21</v>
      </c>
      <c r="CB14" s="6">
        <f>CD14*個票5!$AC$10</f>
        <v>0</v>
      </c>
      <c r="CC14" t="s">
        <v>59</v>
      </c>
      <c r="CD14">
        <v>44</v>
      </c>
      <c r="CE14" s="6">
        <v>200</v>
      </c>
      <c r="CF14" t="s">
        <v>58</v>
      </c>
    </row>
    <row r="15" spans="1:84" s="4" customFormat="1" ht="3" hidden="1" customHeight="1">
      <c r="A15" s="53"/>
      <c r="B15" s="53"/>
      <c r="C15" s="53"/>
      <c r="D15" s="53"/>
      <c r="E15" s="53"/>
      <c r="F15" s="53"/>
      <c r="G15" s="53"/>
      <c r="H15" s="53"/>
      <c r="I15" s="50"/>
      <c r="J15" s="54"/>
      <c r="K15" s="49"/>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CA15" t="s">
        <v>5</v>
      </c>
      <c r="CB15" s="6">
        <v>534</v>
      </c>
      <c r="CC15" t="s">
        <v>58</v>
      </c>
      <c r="CD15"/>
      <c r="CE15" s="6">
        <v>200</v>
      </c>
      <c r="CF15" t="s">
        <v>58</v>
      </c>
    </row>
    <row r="16" spans="1:84" s="4" customFormat="1" ht="18" hidden="1" customHeight="1">
      <c r="A16" s="153"/>
      <c r="B16" s="169"/>
      <c r="C16" s="169"/>
      <c r="D16" s="169"/>
      <c r="E16" s="169"/>
      <c r="F16" s="169"/>
      <c r="G16" s="169"/>
      <c r="H16" s="169"/>
      <c r="I16" s="169"/>
      <c r="J16" s="169"/>
      <c r="K16" s="169"/>
      <c r="L16" s="169"/>
      <c r="M16" s="169"/>
      <c r="N16" s="169"/>
      <c r="O16" s="169"/>
      <c r="P16" s="169"/>
      <c r="Q16" s="169"/>
      <c r="R16" s="169"/>
      <c r="S16" s="169"/>
      <c r="T16" s="201"/>
      <c r="U16" s="201"/>
      <c r="V16" s="201"/>
      <c r="W16" s="201"/>
      <c r="X16" s="314"/>
      <c r="Y16" s="314"/>
      <c r="Z16" s="314"/>
      <c r="AA16" s="328"/>
      <c r="AB16" s="328"/>
      <c r="AC16" s="328"/>
      <c r="AD16" s="328"/>
      <c r="AE16" s="328"/>
      <c r="AF16" s="328"/>
      <c r="AG16" s="328"/>
      <c r="AH16" s="328"/>
      <c r="AI16" s="328"/>
      <c r="AJ16" s="328"/>
      <c r="AK16" s="328"/>
      <c r="AL16" s="328"/>
      <c r="AM16" s="328"/>
      <c r="CA16" t="s">
        <v>6</v>
      </c>
      <c r="CB16" s="6">
        <v>564</v>
      </c>
      <c r="CC16" t="s">
        <v>58</v>
      </c>
      <c r="CD16"/>
      <c r="CE16" s="6">
        <v>200</v>
      </c>
      <c r="CF16" t="s">
        <v>58</v>
      </c>
    </row>
    <row r="17" spans="1:84" s="4" customFormat="1" ht="18" hidden="1" customHeight="1">
      <c r="A17" s="153"/>
      <c r="B17" s="169"/>
      <c r="C17" s="169"/>
      <c r="D17" s="169"/>
      <c r="E17" s="169"/>
      <c r="F17" s="169"/>
      <c r="G17" s="169"/>
      <c r="H17" s="169"/>
      <c r="I17" s="169"/>
      <c r="J17" s="169"/>
      <c r="K17" s="169"/>
      <c r="L17" s="169"/>
      <c r="M17" s="169"/>
      <c r="N17" s="169"/>
      <c r="O17" s="169"/>
      <c r="P17" s="169"/>
      <c r="Q17" s="169"/>
      <c r="R17" s="169"/>
      <c r="S17" s="169"/>
      <c r="T17" s="155"/>
      <c r="U17" s="155"/>
      <c r="V17" s="155"/>
      <c r="W17" s="155"/>
      <c r="X17" s="314"/>
      <c r="Y17" s="314"/>
      <c r="Z17" s="314"/>
      <c r="AA17" s="328"/>
      <c r="AB17" s="328"/>
      <c r="AC17" s="328"/>
      <c r="AD17" s="328"/>
      <c r="AE17" s="328"/>
      <c r="AF17" s="328"/>
      <c r="AG17" s="328"/>
      <c r="AH17" s="328"/>
      <c r="AI17" s="328"/>
      <c r="AJ17" s="328"/>
      <c r="AK17" s="328"/>
      <c r="AL17" s="328"/>
      <c r="AM17" s="328"/>
      <c r="CA17" t="s">
        <v>7</v>
      </c>
      <c r="CB17" s="6">
        <v>518</v>
      </c>
      <c r="CC17" t="s">
        <v>58</v>
      </c>
      <c r="CD17"/>
      <c r="CE17" s="6">
        <v>200</v>
      </c>
      <c r="CF17" t="s">
        <v>58</v>
      </c>
    </row>
    <row r="18" spans="1:84" s="4" customFormat="1" ht="6" customHeight="1">
      <c r="A18" s="53"/>
      <c r="B18" s="53"/>
      <c r="C18" s="53"/>
      <c r="D18" s="53"/>
      <c r="E18" s="53"/>
      <c r="F18" s="53"/>
      <c r="G18" s="53"/>
      <c r="H18" s="53"/>
      <c r="I18" s="50"/>
      <c r="J18" s="54"/>
      <c r="K18" s="49"/>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CA18" t="s">
        <v>8</v>
      </c>
      <c r="CB18" s="6">
        <v>227</v>
      </c>
      <c r="CC18" t="s">
        <v>58</v>
      </c>
      <c r="CD18"/>
      <c r="CE18" s="6">
        <v>200</v>
      </c>
      <c r="CF18" t="s">
        <v>58</v>
      </c>
    </row>
    <row r="19" spans="1:84" s="4" customFormat="1">
      <c r="A19" s="356" t="s">
        <v>134</v>
      </c>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8"/>
      <c r="CA19" t="s">
        <v>9</v>
      </c>
      <c r="CB19" s="6">
        <v>508</v>
      </c>
      <c r="CC19" t="s">
        <v>58</v>
      </c>
      <c r="CD19"/>
      <c r="CE19" s="6">
        <v>200</v>
      </c>
      <c r="CF19" t="s">
        <v>58</v>
      </c>
    </row>
    <row r="20" spans="1:84" s="4" customFormat="1" ht="3" customHeight="1" thickBot="1">
      <c r="A20" s="53"/>
      <c r="B20" s="53"/>
      <c r="C20" s="53"/>
      <c r="D20" s="53"/>
      <c r="E20" s="53"/>
      <c r="F20" s="53"/>
      <c r="G20" s="53"/>
      <c r="H20" s="53"/>
      <c r="I20" s="50"/>
      <c r="J20" s="54"/>
      <c r="K20" s="49"/>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CA20" t="s">
        <v>10</v>
      </c>
      <c r="CB20" s="6">
        <v>204</v>
      </c>
      <c r="CC20" t="s">
        <v>58</v>
      </c>
      <c r="CD20"/>
      <c r="CE20" s="6">
        <v>200</v>
      </c>
      <c r="CF20" t="s">
        <v>58</v>
      </c>
    </row>
    <row r="21" spans="1:84" s="4" customFormat="1" ht="19.5" customHeight="1" thickBot="1">
      <c r="A21" s="55" t="s">
        <v>49</v>
      </c>
      <c r="B21" s="53"/>
      <c r="C21" s="53"/>
      <c r="D21" s="53"/>
      <c r="E21" s="53"/>
      <c r="F21" s="53"/>
      <c r="G21" s="53"/>
      <c r="H21" s="53"/>
      <c r="I21" s="111"/>
      <c r="J21" s="54"/>
      <c r="K21" s="49"/>
      <c r="L21" s="51"/>
      <c r="M21" s="51"/>
      <c r="N21" s="51"/>
      <c r="O21" s="51"/>
      <c r="P21" s="51"/>
      <c r="Q21" s="51"/>
      <c r="R21" s="51"/>
      <c r="S21" s="51"/>
      <c r="T21" s="51"/>
      <c r="U21" s="51"/>
      <c r="V21" s="51"/>
      <c r="W21" s="51"/>
      <c r="X21" s="51"/>
      <c r="Y21" s="51"/>
      <c r="Z21" s="51"/>
      <c r="AA21" s="51"/>
      <c r="AB21" s="51"/>
      <c r="AC21" s="51"/>
      <c r="AD21" s="51"/>
      <c r="AE21" s="261" t="s">
        <v>154</v>
      </c>
      <c r="AF21" s="262"/>
      <c r="AG21" s="262"/>
      <c r="AH21" s="263"/>
      <c r="AI21" s="322">
        <f>(20*M22+5*V22)*10+AE22</f>
        <v>0</v>
      </c>
      <c r="AJ21" s="323"/>
      <c r="AK21" s="323"/>
      <c r="AL21" s="320" t="s">
        <v>39</v>
      </c>
      <c r="AM21" s="321"/>
      <c r="CA21" t="s">
        <v>11</v>
      </c>
      <c r="CB21" s="6">
        <v>148</v>
      </c>
      <c r="CC21" t="s">
        <v>58</v>
      </c>
      <c r="CD21"/>
      <c r="CE21" s="6">
        <v>200</v>
      </c>
      <c r="CF21" t="s">
        <v>58</v>
      </c>
    </row>
    <row r="22" spans="1:84" s="4" customFormat="1" ht="19.5" customHeight="1">
      <c r="A22" s="202" t="s">
        <v>54</v>
      </c>
      <c r="B22" s="21"/>
      <c r="C22" s="22"/>
      <c r="D22" s="22"/>
      <c r="E22" s="22"/>
      <c r="F22" s="22"/>
      <c r="G22" s="23"/>
      <c r="H22" s="341" t="s">
        <v>55</v>
      </c>
      <c r="I22" s="342"/>
      <c r="J22" s="342"/>
      <c r="K22" s="342"/>
      <c r="L22" s="343"/>
      <c r="M22" s="344"/>
      <c r="N22" s="344"/>
      <c r="O22" s="344"/>
      <c r="P22" s="16" t="s">
        <v>42</v>
      </c>
      <c r="Q22" s="295" t="s">
        <v>139</v>
      </c>
      <c r="R22" s="296"/>
      <c r="S22" s="296"/>
      <c r="T22" s="296"/>
      <c r="U22" s="297"/>
      <c r="V22" s="344"/>
      <c r="W22" s="344"/>
      <c r="X22" s="344"/>
      <c r="Y22" s="63" t="s">
        <v>42</v>
      </c>
      <c r="Z22" s="196" t="s">
        <v>101</v>
      </c>
      <c r="AA22" s="197"/>
      <c r="AB22" s="197"/>
      <c r="AC22" s="197"/>
      <c r="AD22" s="198"/>
      <c r="AE22" s="392"/>
      <c r="AF22" s="393"/>
      <c r="AG22" s="393"/>
      <c r="AH22" s="114" t="s">
        <v>102</v>
      </c>
      <c r="AI22" s="114"/>
      <c r="AJ22" s="112"/>
      <c r="AK22" s="44"/>
      <c r="AL22" s="44"/>
      <c r="AM22" s="47"/>
      <c r="AO22" s="4">
        <f>IF(M22=0,,"有")</f>
        <v>0</v>
      </c>
      <c r="CA22" t="s">
        <v>12</v>
      </c>
      <c r="CB22" s="6">
        <v>148</v>
      </c>
      <c r="CC22" t="s">
        <v>58</v>
      </c>
      <c r="CD22"/>
      <c r="CE22" s="6">
        <v>200</v>
      </c>
      <c r="CF22" t="s">
        <v>58</v>
      </c>
    </row>
    <row r="23" spans="1:84" s="4" customFormat="1" ht="6" customHeight="1" thickBot="1">
      <c r="A23" s="53"/>
      <c r="B23" s="53"/>
      <c r="C23" s="53"/>
      <c r="D23" s="53"/>
      <c r="E23" s="53"/>
      <c r="F23" s="53"/>
      <c r="G23" s="53"/>
      <c r="H23" s="53"/>
      <c r="I23" s="50"/>
      <c r="J23" s="54"/>
      <c r="K23" s="49"/>
      <c r="L23" s="51"/>
      <c r="M23" s="51"/>
      <c r="N23" s="51"/>
      <c r="O23" s="51"/>
      <c r="P23" s="51"/>
      <c r="Q23" s="51"/>
      <c r="R23" s="51"/>
      <c r="S23" s="51"/>
      <c r="T23" s="51"/>
      <c r="U23" s="51"/>
      <c r="V23" s="51"/>
      <c r="W23" s="51"/>
      <c r="X23" s="199"/>
      <c r="Y23" s="199"/>
      <c r="Z23" s="199"/>
      <c r="AA23" s="199"/>
      <c r="AB23" s="199"/>
      <c r="AC23" s="199"/>
      <c r="AD23" s="41"/>
      <c r="AE23" s="51"/>
      <c r="AF23" s="51"/>
      <c r="AG23" s="51"/>
      <c r="AH23" s="51"/>
      <c r="AI23" s="51"/>
      <c r="AJ23" s="51"/>
      <c r="AK23" s="51"/>
      <c r="AL23" s="51"/>
      <c r="AM23" s="51"/>
      <c r="CA23" s="12" t="s">
        <v>47</v>
      </c>
      <c r="CB23" s="6">
        <v>33</v>
      </c>
      <c r="CC23" t="s">
        <v>58</v>
      </c>
      <c r="CD23"/>
      <c r="CE23" s="6">
        <v>200</v>
      </c>
      <c r="CF23" t="s">
        <v>58</v>
      </c>
    </row>
    <row r="24" spans="1:84" ht="19.5" customHeight="1" thickBot="1">
      <c r="A24" s="56" t="s">
        <v>64</v>
      </c>
      <c r="B24" s="53"/>
      <c r="C24" s="168"/>
      <c r="D24" s="53"/>
      <c r="E24" s="57"/>
      <c r="F24" s="53"/>
      <c r="G24" s="53"/>
      <c r="H24" s="53"/>
      <c r="I24" s="53"/>
      <c r="J24" s="58"/>
      <c r="K24" s="58"/>
      <c r="L24" s="58"/>
      <c r="M24" s="58"/>
      <c r="N24" s="58"/>
      <c r="O24" s="59"/>
      <c r="P24" s="60"/>
      <c r="Q24" s="61"/>
      <c r="R24" s="61"/>
      <c r="S24" s="58"/>
      <c r="T24" s="54"/>
      <c r="U24" s="58"/>
      <c r="V24" s="58"/>
      <c r="W24" s="168"/>
      <c r="X24" s="264" t="s">
        <v>90</v>
      </c>
      <c r="Y24" s="265"/>
      <c r="Z24" s="265"/>
      <c r="AA24" s="265"/>
      <c r="AB24" s="265"/>
      <c r="AC24" s="266"/>
      <c r="AD24" s="261" t="s">
        <v>155</v>
      </c>
      <c r="AE24" s="262"/>
      <c r="AF24" s="262"/>
      <c r="AG24" s="262"/>
      <c r="AH24" s="263"/>
      <c r="AI24" s="354">
        <f>MIN(X25,ROUNDDOWN(H37/1000,0))</f>
        <v>0</v>
      </c>
      <c r="AJ24" s="355"/>
      <c r="AK24" s="355"/>
      <c r="AL24" s="320" t="s">
        <v>39</v>
      </c>
      <c r="AM24" s="321"/>
      <c r="CA24" t="s">
        <v>13</v>
      </c>
      <c r="CB24" s="6">
        <v>475</v>
      </c>
      <c r="CC24" t="s">
        <v>58</v>
      </c>
      <c r="CD24"/>
      <c r="CE24" s="6">
        <v>200</v>
      </c>
      <c r="CF24" t="s">
        <v>58</v>
      </c>
    </row>
    <row r="25" spans="1:84" ht="13.8" thickBot="1">
      <c r="A25" s="56"/>
      <c r="B25" s="53"/>
      <c r="C25" s="168"/>
      <c r="D25" s="53"/>
      <c r="E25" s="57"/>
      <c r="F25" s="53"/>
      <c r="G25" s="53"/>
      <c r="H25" s="53"/>
      <c r="I25" s="53"/>
      <c r="J25" s="58"/>
      <c r="K25" s="58"/>
      <c r="L25" s="58"/>
      <c r="M25" s="58"/>
      <c r="N25" s="58"/>
      <c r="O25" s="59"/>
      <c r="P25" s="60"/>
      <c r="Q25" s="61"/>
      <c r="R25" s="61"/>
      <c r="S25" s="58"/>
      <c r="T25" s="54"/>
      <c r="U25" s="58"/>
      <c r="V25" s="58"/>
      <c r="W25" s="62"/>
      <c r="X25" s="271" t="str">
        <f>IFERROR(VLOOKUP(H10,個票5!CA5:CB39,2,FALSE),"")</f>
        <v/>
      </c>
      <c r="Y25" s="272"/>
      <c r="Z25" s="272"/>
      <c r="AA25" s="272"/>
      <c r="AB25" s="267" t="s">
        <v>39</v>
      </c>
      <c r="AC25" s="268"/>
      <c r="AD25" s="162"/>
      <c r="AE25" s="163"/>
      <c r="AF25" s="163"/>
      <c r="AG25" s="163"/>
      <c r="AH25" s="164"/>
      <c r="AI25" s="394"/>
      <c r="AJ25" s="394"/>
      <c r="AK25" s="394"/>
      <c r="AL25" s="387"/>
      <c r="AM25" s="388"/>
      <c r="AV25" s="4"/>
      <c r="AX25" s="134" t="str">
        <f>IF(X25&gt;=AI26,"○","！（補助上限額を超過しています）")</f>
        <v>○</v>
      </c>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6"/>
      <c r="CA25" t="s">
        <v>14</v>
      </c>
      <c r="CB25" s="6">
        <v>638</v>
      </c>
      <c r="CC25" t="s">
        <v>58</v>
      </c>
      <c r="CD25"/>
      <c r="CE25" s="6">
        <v>200</v>
      </c>
      <c r="CF25" t="s">
        <v>58</v>
      </c>
    </row>
    <row r="26" spans="1:84" ht="15" customHeight="1">
      <c r="A26" s="168" t="s">
        <v>79</v>
      </c>
      <c r="B26" s="53"/>
      <c r="C26" s="168"/>
      <c r="D26" s="53"/>
      <c r="E26" s="57"/>
      <c r="F26" s="53"/>
      <c r="G26" s="53"/>
      <c r="H26" s="53"/>
      <c r="I26" s="53"/>
      <c r="J26" s="58"/>
      <c r="K26" s="58"/>
      <c r="L26" s="58"/>
      <c r="M26" s="58"/>
      <c r="N26" s="58"/>
      <c r="O26" s="59"/>
      <c r="P26" s="60"/>
      <c r="Q26" s="61"/>
      <c r="R26" s="61"/>
      <c r="S26" s="58"/>
      <c r="T26" s="54"/>
      <c r="U26" s="58"/>
      <c r="V26" s="58"/>
      <c r="W26" s="62"/>
      <c r="X26" s="273"/>
      <c r="Y26" s="274"/>
      <c r="Z26" s="274"/>
      <c r="AA26" s="274"/>
      <c r="AB26" s="269"/>
      <c r="AC26" s="270"/>
      <c r="AD26" s="165"/>
      <c r="AE26" s="166"/>
      <c r="AF26" s="166"/>
      <c r="AG26" s="166"/>
      <c r="AH26" s="167"/>
      <c r="AI26" s="389">
        <f>SUM(AI24:AK25)</f>
        <v>0</v>
      </c>
      <c r="AJ26" s="389"/>
      <c r="AK26" s="389"/>
      <c r="AL26" s="390"/>
      <c r="AM26" s="391"/>
      <c r="CA26" t="s">
        <v>15</v>
      </c>
      <c r="CB26" s="6">
        <f>CD26*個票5!$AC$10</f>
        <v>0</v>
      </c>
      <c r="CC26" t="s">
        <v>59</v>
      </c>
      <c r="CD26" s="6">
        <v>38</v>
      </c>
      <c r="CE26" s="6" t="s">
        <v>61</v>
      </c>
      <c r="CF26" s="6"/>
    </row>
    <row r="27" spans="1:84" ht="15" customHeight="1">
      <c r="A27" s="281" t="s">
        <v>80</v>
      </c>
      <c r="B27" s="282"/>
      <c r="C27" s="282"/>
      <c r="D27" s="282"/>
      <c r="E27" s="282"/>
      <c r="F27" s="282"/>
      <c r="G27" s="283"/>
      <c r="H27" s="282" t="s">
        <v>158</v>
      </c>
      <c r="I27" s="282"/>
      <c r="J27" s="282"/>
      <c r="K27" s="282"/>
      <c r="L27" s="282"/>
      <c r="M27" s="281" t="s">
        <v>23</v>
      </c>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CA27" t="s">
        <v>16</v>
      </c>
      <c r="CB27" s="6">
        <f>CD27*個票5!$AC$10</f>
        <v>0</v>
      </c>
      <c r="CC27" t="s">
        <v>59</v>
      </c>
      <c r="CD27" s="6">
        <v>40</v>
      </c>
      <c r="CE27" s="6" t="s">
        <v>61</v>
      </c>
      <c r="CF27" s="6"/>
    </row>
    <row r="28" spans="1:84" ht="15" customHeight="1">
      <c r="A28" s="106" t="s">
        <v>81</v>
      </c>
      <c r="B28" s="107"/>
      <c r="C28" s="107"/>
      <c r="D28" s="107"/>
      <c r="E28" s="108"/>
      <c r="F28" s="108"/>
      <c r="G28" s="109"/>
      <c r="H28" s="294"/>
      <c r="I28" s="294"/>
      <c r="J28" s="294"/>
      <c r="K28" s="294"/>
      <c r="L28" s="294"/>
      <c r="M28" s="284"/>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6"/>
      <c r="CA28" t="s">
        <v>17</v>
      </c>
      <c r="CB28" s="6">
        <f>CD28*個票5!$AC$10</f>
        <v>0</v>
      </c>
      <c r="CC28" t="s">
        <v>59</v>
      </c>
      <c r="CD28" s="6">
        <v>38</v>
      </c>
      <c r="CE28" s="6" t="s">
        <v>61</v>
      </c>
      <c r="CF28" s="6"/>
    </row>
    <row r="29" spans="1:84" ht="15" customHeight="1">
      <c r="A29" s="64" t="s">
        <v>82</v>
      </c>
      <c r="B29" s="65"/>
      <c r="C29" s="65"/>
      <c r="D29" s="65"/>
      <c r="E29" s="66"/>
      <c r="F29" s="66"/>
      <c r="G29" s="67"/>
      <c r="H29" s="293"/>
      <c r="I29" s="293"/>
      <c r="J29" s="293"/>
      <c r="K29" s="293"/>
      <c r="L29" s="293"/>
      <c r="M29" s="287"/>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9"/>
      <c r="CA29" t="s">
        <v>18</v>
      </c>
      <c r="CB29" s="6">
        <f>CD29*個票5!$AC$10</f>
        <v>0</v>
      </c>
      <c r="CC29" t="s">
        <v>59</v>
      </c>
      <c r="CD29" s="6">
        <v>48</v>
      </c>
      <c r="CE29" s="6" t="s">
        <v>61</v>
      </c>
      <c r="CF29" s="6"/>
    </row>
    <row r="30" spans="1:84" ht="15" customHeight="1">
      <c r="A30" s="64" t="s">
        <v>83</v>
      </c>
      <c r="B30" s="65"/>
      <c r="C30" s="65"/>
      <c r="D30" s="65"/>
      <c r="E30" s="66"/>
      <c r="F30" s="66"/>
      <c r="G30" s="67"/>
      <c r="H30" s="293"/>
      <c r="I30" s="293"/>
      <c r="J30" s="293"/>
      <c r="K30" s="293"/>
      <c r="L30" s="293"/>
      <c r="M30" s="287"/>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9"/>
      <c r="CA30" t="s">
        <v>19</v>
      </c>
      <c r="CB30" s="6">
        <f>CD30*個票5!$AC$10</f>
        <v>0</v>
      </c>
      <c r="CC30" t="s">
        <v>59</v>
      </c>
      <c r="CD30" s="6">
        <v>43</v>
      </c>
      <c r="CE30" s="6" t="s">
        <v>61</v>
      </c>
      <c r="CF30" s="6"/>
    </row>
    <row r="31" spans="1:84" ht="15" customHeight="1">
      <c r="A31" s="64" t="s">
        <v>84</v>
      </c>
      <c r="B31" s="65"/>
      <c r="C31" s="65"/>
      <c r="D31" s="65"/>
      <c r="E31" s="66"/>
      <c r="F31" s="66"/>
      <c r="G31" s="67"/>
      <c r="H31" s="293"/>
      <c r="I31" s="293"/>
      <c r="J31" s="293"/>
      <c r="K31" s="293"/>
      <c r="L31" s="293"/>
      <c r="M31" s="287"/>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9"/>
      <c r="CA31" t="s">
        <v>20</v>
      </c>
      <c r="CB31" s="6">
        <f>CD31*個票5!$AC$10</f>
        <v>0</v>
      </c>
      <c r="CC31" t="s">
        <v>59</v>
      </c>
      <c r="CD31" s="6">
        <v>36</v>
      </c>
      <c r="CE31" s="6" t="s">
        <v>61</v>
      </c>
      <c r="CF31" s="6"/>
    </row>
    <row r="32" spans="1:84" ht="15" customHeight="1">
      <c r="A32" s="64" t="s">
        <v>85</v>
      </c>
      <c r="B32" s="65"/>
      <c r="C32" s="65"/>
      <c r="D32" s="65"/>
      <c r="E32" s="66"/>
      <c r="F32" s="66"/>
      <c r="G32" s="67"/>
      <c r="H32" s="293"/>
      <c r="I32" s="293"/>
      <c r="J32" s="293"/>
      <c r="K32" s="293"/>
      <c r="L32" s="293"/>
      <c r="M32" s="287"/>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9"/>
      <c r="CA32" t="s">
        <v>31</v>
      </c>
      <c r="CB32" s="6">
        <f>CD32*個票5!$AC$10</f>
        <v>0</v>
      </c>
      <c r="CC32" t="s">
        <v>59</v>
      </c>
      <c r="CD32" s="6">
        <v>37</v>
      </c>
      <c r="CE32" s="6" t="s">
        <v>61</v>
      </c>
      <c r="CF32" s="6"/>
    </row>
    <row r="33" spans="1:84" ht="15" customHeight="1">
      <c r="A33" s="64" t="s">
        <v>86</v>
      </c>
      <c r="B33" s="65"/>
      <c r="C33" s="65"/>
      <c r="D33" s="65"/>
      <c r="E33" s="66"/>
      <c r="F33" s="66"/>
      <c r="G33" s="67"/>
      <c r="H33" s="293"/>
      <c r="I33" s="293"/>
      <c r="J33" s="293"/>
      <c r="K33" s="293"/>
      <c r="L33" s="293"/>
      <c r="M33" s="287"/>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9"/>
      <c r="AV33" s="4"/>
      <c r="CA33" t="s">
        <v>32</v>
      </c>
      <c r="CB33" s="6">
        <f>CD33*個票5!$AC$10</f>
        <v>0</v>
      </c>
      <c r="CC33" t="s">
        <v>59</v>
      </c>
      <c r="CD33" s="6">
        <v>35</v>
      </c>
      <c r="CE33" s="6" t="s">
        <v>61</v>
      </c>
      <c r="CF33" s="6"/>
    </row>
    <row r="34" spans="1:84" ht="15" customHeight="1">
      <c r="A34" s="64" t="s">
        <v>87</v>
      </c>
      <c r="B34" s="65"/>
      <c r="C34" s="65"/>
      <c r="D34" s="65"/>
      <c r="E34" s="66"/>
      <c r="F34" s="66"/>
      <c r="G34" s="67"/>
      <c r="H34" s="293"/>
      <c r="I34" s="293"/>
      <c r="J34" s="293"/>
      <c r="K34" s="293"/>
      <c r="L34" s="293"/>
      <c r="M34" s="287"/>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9"/>
      <c r="CA34" t="s">
        <v>33</v>
      </c>
      <c r="CB34" s="6">
        <f>CD34*個票5!$AC$10</f>
        <v>0</v>
      </c>
      <c r="CC34" t="s">
        <v>59</v>
      </c>
      <c r="CD34" s="6">
        <v>37</v>
      </c>
      <c r="CE34" s="6" t="s">
        <v>61</v>
      </c>
      <c r="CF34" s="6"/>
    </row>
    <row r="35" spans="1:84" ht="15" customHeight="1">
      <c r="A35" s="64" t="s">
        <v>88</v>
      </c>
      <c r="B35" s="68"/>
      <c r="C35" s="68"/>
      <c r="D35" s="68"/>
      <c r="E35" s="68"/>
      <c r="F35" s="68"/>
      <c r="G35" s="69"/>
      <c r="H35" s="293"/>
      <c r="I35" s="293"/>
      <c r="J35" s="293"/>
      <c r="K35" s="293"/>
      <c r="L35" s="293"/>
      <c r="M35" s="287"/>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9"/>
      <c r="CA35" t="s">
        <v>34</v>
      </c>
      <c r="CB35" s="6">
        <f>CD35*個票5!$AC$10</f>
        <v>0</v>
      </c>
      <c r="CC35" t="s">
        <v>59</v>
      </c>
      <c r="CD35" s="6">
        <v>35</v>
      </c>
      <c r="CE35" s="6" t="s">
        <v>61</v>
      </c>
      <c r="CF35" s="6"/>
    </row>
    <row r="36" spans="1:84" ht="15" customHeight="1">
      <c r="A36" s="70" t="s">
        <v>89</v>
      </c>
      <c r="B36" s="71"/>
      <c r="C36" s="71"/>
      <c r="D36" s="71"/>
      <c r="E36" s="72"/>
      <c r="F36" s="72"/>
      <c r="G36" s="73"/>
      <c r="H36" s="280"/>
      <c r="I36" s="280"/>
      <c r="J36" s="280"/>
      <c r="K36" s="280"/>
      <c r="L36" s="280"/>
      <c r="M36" s="290"/>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2"/>
      <c r="CA36" t="s">
        <v>35</v>
      </c>
      <c r="CB36" s="6">
        <f>CD36*個票5!$AC$10</f>
        <v>0</v>
      </c>
      <c r="CC36" t="s">
        <v>59</v>
      </c>
      <c r="CD36" s="6">
        <v>37</v>
      </c>
      <c r="CE36" s="6" t="s">
        <v>61</v>
      </c>
      <c r="CF36" s="6"/>
    </row>
    <row r="37" spans="1:84" ht="15" customHeight="1">
      <c r="A37" s="74" t="s">
        <v>46</v>
      </c>
      <c r="B37" s="75"/>
      <c r="C37" s="75"/>
      <c r="D37" s="75"/>
      <c r="E37" s="75"/>
      <c r="F37" s="75"/>
      <c r="G37" s="76"/>
      <c r="H37" s="275">
        <f>SUM(H28:L36)</f>
        <v>0</v>
      </c>
      <c r="I37" s="275"/>
      <c r="J37" s="275"/>
      <c r="K37" s="275"/>
      <c r="L37" s="276"/>
      <c r="M37" s="277"/>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9"/>
      <c r="CA37" t="s">
        <v>36</v>
      </c>
      <c r="CB37" s="6">
        <f>CD37*個票5!$AC$10</f>
        <v>0</v>
      </c>
      <c r="CC37" t="s">
        <v>59</v>
      </c>
      <c r="CD37" s="6">
        <v>35</v>
      </c>
      <c r="CE37" s="6" t="s">
        <v>61</v>
      </c>
      <c r="CF37" s="6"/>
    </row>
    <row r="38" spans="1:84" ht="6" customHeight="1" thickBot="1">
      <c r="A38" s="77"/>
      <c r="B38" s="77"/>
      <c r="C38" s="77"/>
      <c r="D38" s="77"/>
      <c r="E38" s="78"/>
      <c r="F38" s="78"/>
      <c r="G38" s="78"/>
      <c r="H38" s="78"/>
      <c r="I38" s="78"/>
      <c r="J38" s="79"/>
      <c r="K38" s="79"/>
      <c r="L38" s="79"/>
      <c r="M38" s="79"/>
      <c r="N38" s="79"/>
      <c r="O38" s="80"/>
      <c r="P38" s="80"/>
      <c r="Q38" s="80"/>
      <c r="R38" s="80"/>
      <c r="S38" s="80"/>
      <c r="T38" s="80"/>
      <c r="U38" s="80"/>
      <c r="V38" s="80"/>
      <c r="W38" s="80"/>
      <c r="X38" s="80"/>
      <c r="Y38" s="80"/>
      <c r="Z38" s="80"/>
      <c r="AA38" s="80"/>
      <c r="AB38" s="80"/>
      <c r="AC38" s="80"/>
      <c r="AD38" s="80"/>
      <c r="AE38" s="80"/>
      <c r="AF38" s="80"/>
      <c r="AG38" s="80"/>
      <c r="AH38" s="88"/>
      <c r="AI38" s="80"/>
      <c r="AJ38" s="80"/>
      <c r="AK38" s="80"/>
      <c r="AL38" s="80"/>
      <c r="AM38" s="80"/>
      <c r="CA38" t="s">
        <v>37</v>
      </c>
      <c r="CB38" s="6">
        <f>CD38*個票5!$AC$10</f>
        <v>0</v>
      </c>
      <c r="CC38" t="s">
        <v>59</v>
      </c>
      <c r="CD38" s="6">
        <v>37</v>
      </c>
      <c r="CE38" s="6" t="s">
        <v>61</v>
      </c>
      <c r="CF38" s="6"/>
    </row>
    <row r="39" spans="1:84" s="4" customFormat="1" ht="19.5" customHeight="1" thickBot="1">
      <c r="A39" s="55" t="s">
        <v>66</v>
      </c>
      <c r="B39" s="53"/>
      <c r="C39" s="53"/>
      <c r="D39" s="53"/>
      <c r="E39" s="53"/>
      <c r="F39" s="53"/>
      <c r="G39" s="53"/>
      <c r="H39" s="53"/>
      <c r="I39" s="50"/>
      <c r="J39" s="54"/>
      <c r="K39" s="49"/>
      <c r="L39" s="51"/>
      <c r="M39" s="51"/>
      <c r="N39" s="51"/>
      <c r="O39" s="51"/>
      <c r="P39" s="51"/>
      <c r="Q39" s="51"/>
      <c r="R39" s="51"/>
      <c r="S39" s="51"/>
      <c r="T39" s="51"/>
      <c r="U39" s="51"/>
      <c r="V39" s="51"/>
      <c r="W39" s="51"/>
      <c r="X39" s="51"/>
      <c r="Y39" s="51"/>
      <c r="Z39" s="51"/>
      <c r="AA39" s="51"/>
      <c r="AB39" s="51"/>
      <c r="AC39" s="51"/>
      <c r="AD39" s="51"/>
      <c r="AE39" s="261" t="s">
        <v>157</v>
      </c>
      <c r="AF39" s="262"/>
      <c r="AG39" s="262"/>
      <c r="AH39" s="263"/>
      <c r="AI39" s="329">
        <f>ROUNDDOWN(IFERROR(IF(H10="居宅介護支援事業所",(X42*AI42+X43*AI43+X44*AI44+X45*AI45)/1000,(X40*AI40+X41*AI41)/1000),""),0)</f>
        <v>0</v>
      </c>
      <c r="AJ39" s="330"/>
      <c r="AK39" s="330"/>
      <c r="AL39" s="320" t="s">
        <v>39</v>
      </c>
      <c r="AM39" s="321"/>
      <c r="CA39" t="s">
        <v>38</v>
      </c>
      <c r="CB39" s="6">
        <f>CD39*個票5!$AC$10</f>
        <v>0</v>
      </c>
      <c r="CC39" t="s">
        <v>59</v>
      </c>
      <c r="CD39" s="6">
        <v>35</v>
      </c>
      <c r="CE39" s="6" t="s">
        <v>61</v>
      </c>
      <c r="CF39" s="6"/>
    </row>
    <row r="40" spans="1:84" s="4" customFormat="1" ht="15.75" customHeight="1">
      <c r="A40" s="304" t="s">
        <v>119</v>
      </c>
      <c r="B40" s="305"/>
      <c r="C40" s="305"/>
      <c r="D40" s="305"/>
      <c r="E40" s="305"/>
      <c r="F40" s="305"/>
      <c r="G40" s="305"/>
      <c r="H40" s="305"/>
      <c r="I40" s="305"/>
      <c r="J40" s="306"/>
      <c r="K40" s="196" t="s">
        <v>114</v>
      </c>
      <c r="L40" s="198"/>
      <c r="M40" s="24"/>
      <c r="N40" s="197"/>
      <c r="O40" s="197"/>
      <c r="P40" s="197"/>
      <c r="Q40" s="28"/>
      <c r="R40" s="197"/>
      <c r="S40" s="197"/>
      <c r="T40" s="197"/>
      <c r="U40" s="197"/>
      <c r="V40" s="197"/>
      <c r="W40" s="27"/>
      <c r="X40" s="303">
        <f>IF($H$10="介護予防・生活支援サービス事業の事業者","",1500)</f>
        <v>1500</v>
      </c>
      <c r="Y40" s="303"/>
      <c r="Z40" s="303"/>
      <c r="AA40" s="300" t="s">
        <v>52</v>
      </c>
      <c r="AB40" s="301"/>
      <c r="AC40" s="295" t="s">
        <v>53</v>
      </c>
      <c r="AD40" s="296"/>
      <c r="AE40" s="296"/>
      <c r="AF40" s="296"/>
      <c r="AG40" s="296"/>
      <c r="AH40" s="297"/>
      <c r="AI40" s="298"/>
      <c r="AJ40" s="299"/>
      <c r="AK40" s="299"/>
      <c r="AL40" s="395" t="s">
        <v>42</v>
      </c>
      <c r="AM40" s="396"/>
      <c r="CA40" t="s">
        <v>103</v>
      </c>
      <c r="CB40"/>
      <c r="CC40"/>
      <c r="CD40"/>
      <c r="CE40"/>
      <c r="CF40"/>
    </row>
    <row r="41" spans="1:84" s="4" customFormat="1" ht="15.75" customHeight="1">
      <c r="A41" s="307"/>
      <c r="B41" s="308"/>
      <c r="C41" s="308"/>
      <c r="D41" s="308"/>
      <c r="E41" s="308"/>
      <c r="F41" s="308"/>
      <c r="G41" s="308"/>
      <c r="H41" s="308"/>
      <c r="I41" s="308"/>
      <c r="J41" s="309"/>
      <c r="K41" s="196" t="s">
        <v>115</v>
      </c>
      <c r="L41" s="198"/>
      <c r="M41" s="24"/>
      <c r="N41" s="197"/>
      <c r="O41" s="197"/>
      <c r="P41" s="197"/>
      <c r="Q41" s="28"/>
      <c r="R41" s="197"/>
      <c r="S41" s="197"/>
      <c r="T41" s="197"/>
      <c r="U41" s="197"/>
      <c r="V41" s="197"/>
      <c r="W41" s="27"/>
      <c r="X41" s="303">
        <f>IF($H$10="介護予防・生活支援サービス事業の事業者","",3000)</f>
        <v>3000</v>
      </c>
      <c r="Y41" s="303"/>
      <c r="Z41" s="303"/>
      <c r="AA41" s="300" t="s">
        <v>52</v>
      </c>
      <c r="AB41" s="301"/>
      <c r="AC41" s="295" t="s">
        <v>53</v>
      </c>
      <c r="AD41" s="296"/>
      <c r="AE41" s="296"/>
      <c r="AF41" s="296"/>
      <c r="AG41" s="296"/>
      <c r="AH41" s="297"/>
      <c r="AI41" s="298"/>
      <c r="AJ41" s="299"/>
      <c r="AK41" s="299"/>
      <c r="AL41" s="326" t="s">
        <v>42</v>
      </c>
      <c r="AM41" s="327"/>
    </row>
    <row r="42" spans="1:84" s="4" customFormat="1" ht="15.75" customHeight="1">
      <c r="A42" s="131"/>
      <c r="B42" s="397" t="s">
        <v>116</v>
      </c>
      <c r="C42" s="398"/>
      <c r="D42" s="398"/>
      <c r="E42" s="398"/>
      <c r="F42" s="398"/>
      <c r="G42" s="398"/>
      <c r="H42" s="398"/>
      <c r="I42" s="398"/>
      <c r="J42" s="399"/>
      <c r="K42" s="200" t="s">
        <v>114</v>
      </c>
      <c r="L42" s="200"/>
      <c r="M42" s="129"/>
      <c r="N42" s="129"/>
      <c r="O42" s="130"/>
      <c r="P42" s="130"/>
      <c r="Q42" s="200"/>
      <c r="R42" s="200"/>
      <c r="S42" s="200"/>
      <c r="T42" s="200"/>
      <c r="U42" s="200"/>
      <c r="V42" s="200"/>
      <c r="W42" s="128"/>
      <c r="X42" s="303">
        <f>IF($H$10="介護予防・生活支援サービス事業の事業者","",1500)</f>
        <v>1500</v>
      </c>
      <c r="Y42" s="303"/>
      <c r="Z42" s="303"/>
      <c r="AA42" s="300" t="s">
        <v>52</v>
      </c>
      <c r="AB42" s="301"/>
      <c r="AC42" s="295" t="s">
        <v>53</v>
      </c>
      <c r="AD42" s="296"/>
      <c r="AE42" s="296"/>
      <c r="AF42" s="296"/>
      <c r="AG42" s="296"/>
      <c r="AH42" s="297"/>
      <c r="AI42" s="298"/>
      <c r="AJ42" s="299"/>
      <c r="AK42" s="299"/>
      <c r="AL42" s="324" t="s">
        <v>42</v>
      </c>
      <c r="AM42" s="325"/>
    </row>
    <row r="43" spans="1:84" s="4" customFormat="1" ht="15.75" customHeight="1">
      <c r="A43" s="126"/>
      <c r="B43" s="400"/>
      <c r="C43" s="401"/>
      <c r="D43" s="401"/>
      <c r="E43" s="401"/>
      <c r="F43" s="401"/>
      <c r="G43" s="401"/>
      <c r="H43" s="401"/>
      <c r="I43" s="401"/>
      <c r="J43" s="402"/>
      <c r="K43" s="26" t="s">
        <v>117</v>
      </c>
      <c r="L43" s="26"/>
      <c r="M43" s="26"/>
      <c r="N43" s="26"/>
      <c r="O43" s="18"/>
      <c r="P43" s="18"/>
      <c r="Q43" s="17"/>
      <c r="R43" s="17"/>
      <c r="S43" s="17"/>
      <c r="T43" s="17"/>
      <c r="U43" s="17"/>
      <c r="V43" s="17"/>
      <c r="W43" s="19"/>
      <c r="X43" s="303">
        <f>IF($H$10="介護予防・生活支援サービス事業の事業者","",4500)</f>
        <v>4500</v>
      </c>
      <c r="Y43" s="303"/>
      <c r="Z43" s="303"/>
      <c r="AA43" s="300" t="s">
        <v>52</v>
      </c>
      <c r="AB43" s="301"/>
      <c r="AC43" s="295" t="s">
        <v>53</v>
      </c>
      <c r="AD43" s="296"/>
      <c r="AE43" s="296"/>
      <c r="AF43" s="296"/>
      <c r="AG43" s="296"/>
      <c r="AH43" s="297"/>
      <c r="AI43" s="298"/>
      <c r="AJ43" s="299"/>
      <c r="AK43" s="299"/>
      <c r="AL43" s="324" t="s">
        <v>42</v>
      </c>
      <c r="AM43" s="325"/>
    </row>
    <row r="44" spans="1:84" s="4" customFormat="1" ht="15.75" customHeight="1">
      <c r="A44" s="126"/>
      <c r="B44" s="400"/>
      <c r="C44" s="401"/>
      <c r="D44" s="401"/>
      <c r="E44" s="401"/>
      <c r="F44" s="401"/>
      <c r="G44" s="401"/>
      <c r="H44" s="401"/>
      <c r="I44" s="401"/>
      <c r="J44" s="402"/>
      <c r="K44" s="25" t="s">
        <v>115</v>
      </c>
      <c r="L44" s="25"/>
      <c r="M44" s="25"/>
      <c r="N44" s="25"/>
      <c r="O44" s="28"/>
      <c r="P44" s="28"/>
      <c r="Q44" s="197"/>
      <c r="R44" s="197"/>
      <c r="S44" s="197"/>
      <c r="T44" s="197"/>
      <c r="U44" s="197"/>
      <c r="V44" s="197"/>
      <c r="W44" s="27"/>
      <c r="X44" s="303">
        <f>IF($H$10="介護予防・生活支援サービス事業の事業者","",3000)</f>
        <v>3000</v>
      </c>
      <c r="Y44" s="303"/>
      <c r="Z44" s="303"/>
      <c r="AA44" s="300" t="s">
        <v>52</v>
      </c>
      <c r="AB44" s="301"/>
      <c r="AC44" s="295" t="s">
        <v>53</v>
      </c>
      <c r="AD44" s="296"/>
      <c r="AE44" s="296"/>
      <c r="AF44" s="296"/>
      <c r="AG44" s="296"/>
      <c r="AH44" s="297"/>
      <c r="AI44" s="298"/>
      <c r="AJ44" s="299"/>
      <c r="AK44" s="299"/>
      <c r="AL44" s="324" t="s">
        <v>42</v>
      </c>
      <c r="AM44" s="325"/>
    </row>
    <row r="45" spans="1:84" s="4" customFormat="1" ht="15.75" customHeight="1">
      <c r="A45" s="127"/>
      <c r="B45" s="403"/>
      <c r="C45" s="404"/>
      <c r="D45" s="404"/>
      <c r="E45" s="404"/>
      <c r="F45" s="404"/>
      <c r="G45" s="404"/>
      <c r="H45" s="404"/>
      <c r="I45" s="404"/>
      <c r="J45" s="405"/>
      <c r="K45" s="25" t="s">
        <v>118</v>
      </c>
      <c r="L45" s="25"/>
      <c r="M45" s="25"/>
      <c r="N45" s="25"/>
      <c r="O45" s="28"/>
      <c r="P45" s="28"/>
      <c r="Q45" s="197"/>
      <c r="R45" s="197"/>
      <c r="S45" s="197"/>
      <c r="T45" s="197"/>
      <c r="U45" s="197"/>
      <c r="V45" s="197"/>
      <c r="W45" s="27"/>
      <c r="X45" s="303">
        <f>IF($H$10="介護予防・生活支援サービス事業の事業者","",6000)</f>
        <v>6000</v>
      </c>
      <c r="Y45" s="303"/>
      <c r="Z45" s="303"/>
      <c r="AA45" s="300" t="s">
        <v>52</v>
      </c>
      <c r="AB45" s="301"/>
      <c r="AC45" s="295" t="s">
        <v>53</v>
      </c>
      <c r="AD45" s="296"/>
      <c r="AE45" s="296"/>
      <c r="AF45" s="296"/>
      <c r="AG45" s="296"/>
      <c r="AH45" s="297"/>
      <c r="AI45" s="298"/>
      <c r="AJ45" s="299"/>
      <c r="AK45" s="299"/>
      <c r="AL45" s="324" t="s">
        <v>42</v>
      </c>
      <c r="AM45" s="325"/>
    </row>
    <row r="46" spans="1:84" s="4" customFormat="1" ht="6" customHeight="1" thickBot="1">
      <c r="A46" s="53"/>
      <c r="B46" s="53"/>
      <c r="C46" s="53"/>
      <c r="D46" s="53"/>
      <c r="E46" s="53"/>
      <c r="F46" s="53"/>
      <c r="G46" s="53"/>
      <c r="H46" s="53"/>
      <c r="I46" s="50"/>
      <c r="J46" s="54"/>
      <c r="K46" s="49"/>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row>
    <row r="47" spans="1:84" s="4" customFormat="1" ht="19.5" customHeight="1" thickBot="1">
      <c r="A47" s="55" t="s">
        <v>67</v>
      </c>
      <c r="B47" s="49"/>
      <c r="C47" s="53"/>
      <c r="D47" s="53"/>
      <c r="E47" s="53"/>
      <c r="F47" s="53"/>
      <c r="G47" s="53"/>
      <c r="H47" s="53"/>
      <c r="I47" s="50"/>
      <c r="J47" s="54"/>
      <c r="K47" s="49"/>
      <c r="L47" s="51"/>
      <c r="M47" s="51"/>
      <c r="N47" s="51"/>
      <c r="O47" s="52"/>
      <c r="P47" s="52"/>
      <c r="Q47" s="52"/>
      <c r="R47" s="52"/>
      <c r="S47" s="52"/>
      <c r="T47" s="81"/>
      <c r="U47" s="81"/>
      <c r="V47" s="81"/>
      <c r="W47" s="81"/>
      <c r="X47" s="264" t="s">
        <v>90</v>
      </c>
      <c r="Y47" s="265"/>
      <c r="Z47" s="265"/>
      <c r="AA47" s="265"/>
      <c r="AB47" s="265"/>
      <c r="AC47" s="266"/>
      <c r="AD47" s="261" t="s">
        <v>156</v>
      </c>
      <c r="AE47" s="262"/>
      <c r="AF47" s="262"/>
      <c r="AG47" s="262"/>
      <c r="AH47" s="263"/>
      <c r="AI47" s="322">
        <f>MIN(X48,ROUNDDOWN(H60/1000,0))</f>
        <v>0</v>
      </c>
      <c r="AJ47" s="323"/>
      <c r="AK47" s="323"/>
      <c r="AL47" s="320" t="s">
        <v>39</v>
      </c>
      <c r="AM47" s="321"/>
    </row>
    <row r="48" spans="1:84" s="4" customFormat="1" ht="13.8" thickBot="1">
      <c r="A48" s="52"/>
      <c r="B48" s="53"/>
      <c r="C48" s="53"/>
      <c r="D48" s="53"/>
      <c r="E48" s="53"/>
      <c r="F48" s="53"/>
      <c r="G48" s="53"/>
      <c r="H48" s="53"/>
      <c r="I48" s="53"/>
      <c r="J48" s="53"/>
      <c r="K48" s="53"/>
      <c r="L48" s="53"/>
      <c r="M48" s="53"/>
      <c r="N48" s="53"/>
      <c r="O48" s="53"/>
      <c r="P48" s="53"/>
      <c r="Q48" s="53"/>
      <c r="R48" s="53"/>
      <c r="S48" s="53"/>
      <c r="T48" s="53"/>
      <c r="U48" s="53"/>
      <c r="V48" s="53"/>
      <c r="W48" s="53"/>
      <c r="X48" s="310" t="str">
        <f>IFERROR(VLOOKUP(H10,個票5!CA5:CE39,5,FALSE),"")</f>
        <v/>
      </c>
      <c r="Y48" s="311"/>
      <c r="Z48" s="311"/>
      <c r="AA48" s="311"/>
      <c r="AB48" s="331" t="s">
        <v>39</v>
      </c>
      <c r="AC48" s="332"/>
      <c r="AD48" s="156"/>
      <c r="AE48" s="157"/>
      <c r="AF48" s="157"/>
      <c r="AG48" s="157"/>
      <c r="AH48" s="158"/>
      <c r="AI48" s="317"/>
      <c r="AJ48" s="317"/>
      <c r="AK48" s="317"/>
      <c r="AL48" s="318"/>
      <c r="AM48" s="319"/>
      <c r="AX48" s="134" t="str">
        <f>IF(X48&gt;=AI49,"○","！（補助上限額を超過しています）")</f>
        <v>○</v>
      </c>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6"/>
    </row>
    <row r="49" spans="1:46" s="4" customFormat="1" ht="13.5" customHeight="1">
      <c r="A49" s="168" t="s">
        <v>92</v>
      </c>
      <c r="B49" s="53"/>
      <c r="C49" s="53"/>
      <c r="D49" s="53"/>
      <c r="E49" s="53"/>
      <c r="F49" s="53"/>
      <c r="G49" s="53"/>
      <c r="H49" s="53"/>
      <c r="I49" s="53"/>
      <c r="J49" s="53"/>
      <c r="K49" s="53"/>
      <c r="L49" s="53"/>
      <c r="M49" s="53"/>
      <c r="N49" s="53"/>
      <c r="O49" s="53"/>
      <c r="P49" s="53"/>
      <c r="Q49" s="53"/>
      <c r="R49" s="53"/>
      <c r="S49" s="53"/>
      <c r="T49" s="53"/>
      <c r="U49" s="53"/>
      <c r="V49" s="53"/>
      <c r="W49" s="53"/>
      <c r="X49" s="312"/>
      <c r="Y49" s="313"/>
      <c r="Z49" s="313"/>
      <c r="AA49" s="313"/>
      <c r="AB49" s="333"/>
      <c r="AC49" s="334"/>
      <c r="AD49" s="159"/>
      <c r="AE49" s="160"/>
      <c r="AF49" s="160"/>
      <c r="AG49" s="160"/>
      <c r="AH49" s="161"/>
      <c r="AI49" s="302">
        <f>SUM(AI47:AK48)</f>
        <v>0</v>
      </c>
      <c r="AJ49" s="302"/>
      <c r="AK49" s="302"/>
      <c r="AL49" s="315"/>
      <c r="AM49" s="316"/>
      <c r="AT49" s="5"/>
    </row>
    <row r="50" spans="1:46" ht="15" customHeight="1">
      <c r="A50" s="281" t="s">
        <v>80</v>
      </c>
      <c r="B50" s="282"/>
      <c r="C50" s="282"/>
      <c r="D50" s="282"/>
      <c r="E50" s="282"/>
      <c r="F50" s="282"/>
      <c r="G50" s="283"/>
      <c r="H50" s="282" t="s">
        <v>158</v>
      </c>
      <c r="I50" s="282"/>
      <c r="J50" s="282"/>
      <c r="K50" s="282"/>
      <c r="L50" s="282"/>
      <c r="M50" s="281" t="s">
        <v>23</v>
      </c>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3"/>
    </row>
    <row r="51" spans="1:46" ht="15" customHeight="1">
      <c r="A51" s="106" t="s">
        <v>81</v>
      </c>
      <c r="B51" s="107"/>
      <c r="C51" s="107"/>
      <c r="D51" s="107"/>
      <c r="E51" s="108"/>
      <c r="F51" s="108"/>
      <c r="G51" s="109"/>
      <c r="H51" s="294"/>
      <c r="I51" s="294"/>
      <c r="J51" s="294"/>
      <c r="K51" s="294"/>
      <c r="L51" s="294"/>
      <c r="M51" s="284"/>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6"/>
    </row>
    <row r="52" spans="1:46" ht="15" customHeight="1">
      <c r="A52" s="64" t="s">
        <v>82</v>
      </c>
      <c r="B52" s="65"/>
      <c r="C52" s="65"/>
      <c r="D52" s="65"/>
      <c r="E52" s="66"/>
      <c r="F52" s="66"/>
      <c r="G52" s="67"/>
      <c r="H52" s="293"/>
      <c r="I52" s="293"/>
      <c r="J52" s="293"/>
      <c r="K52" s="293"/>
      <c r="L52" s="293"/>
      <c r="M52" s="287"/>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9"/>
    </row>
    <row r="53" spans="1:46" ht="15" customHeight="1">
      <c r="A53" s="64" t="s">
        <v>83</v>
      </c>
      <c r="B53" s="65"/>
      <c r="C53" s="65"/>
      <c r="D53" s="65"/>
      <c r="E53" s="66"/>
      <c r="F53" s="66"/>
      <c r="G53" s="67"/>
      <c r="H53" s="293"/>
      <c r="I53" s="293"/>
      <c r="J53" s="293"/>
      <c r="K53" s="293"/>
      <c r="L53" s="293"/>
      <c r="M53" s="287"/>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9"/>
    </row>
    <row r="54" spans="1:46" ht="15" customHeight="1">
      <c r="A54" s="64" t="s">
        <v>84</v>
      </c>
      <c r="B54" s="65"/>
      <c r="C54" s="65"/>
      <c r="D54" s="65"/>
      <c r="E54" s="66"/>
      <c r="F54" s="66"/>
      <c r="G54" s="67"/>
      <c r="H54" s="293"/>
      <c r="I54" s="293"/>
      <c r="J54" s="293"/>
      <c r="K54" s="293"/>
      <c r="L54" s="293"/>
      <c r="M54" s="287"/>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9"/>
    </row>
    <row r="55" spans="1:46" ht="15" customHeight="1">
      <c r="A55" s="64" t="s">
        <v>85</v>
      </c>
      <c r="B55" s="65"/>
      <c r="C55" s="65"/>
      <c r="D55" s="65"/>
      <c r="E55" s="66"/>
      <c r="F55" s="66"/>
      <c r="G55" s="67"/>
      <c r="H55" s="293"/>
      <c r="I55" s="293"/>
      <c r="J55" s="293"/>
      <c r="K55" s="293"/>
      <c r="L55" s="293"/>
      <c r="M55" s="287"/>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9"/>
    </row>
    <row r="56" spans="1:46" ht="15" customHeight="1">
      <c r="A56" s="64" t="s">
        <v>86</v>
      </c>
      <c r="B56" s="65"/>
      <c r="C56" s="65"/>
      <c r="D56" s="65"/>
      <c r="E56" s="66"/>
      <c r="F56" s="66"/>
      <c r="G56" s="67"/>
      <c r="H56" s="293"/>
      <c r="I56" s="293"/>
      <c r="J56" s="293"/>
      <c r="K56" s="293"/>
      <c r="L56" s="293"/>
      <c r="M56" s="287"/>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9"/>
    </row>
    <row r="57" spans="1:46" ht="15" customHeight="1">
      <c r="A57" s="64" t="s">
        <v>87</v>
      </c>
      <c r="B57" s="65"/>
      <c r="C57" s="65"/>
      <c r="D57" s="65"/>
      <c r="E57" s="66"/>
      <c r="F57" s="66"/>
      <c r="G57" s="67"/>
      <c r="H57" s="293"/>
      <c r="I57" s="293"/>
      <c r="J57" s="293"/>
      <c r="K57" s="293"/>
      <c r="L57" s="293"/>
      <c r="M57" s="287"/>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9"/>
    </row>
    <row r="58" spans="1:46" ht="15" customHeight="1">
      <c r="A58" s="64" t="s">
        <v>88</v>
      </c>
      <c r="B58" s="68"/>
      <c r="C58" s="68"/>
      <c r="D58" s="68"/>
      <c r="E58" s="68"/>
      <c r="F58" s="68"/>
      <c r="G58" s="69"/>
      <c r="H58" s="293"/>
      <c r="I58" s="293"/>
      <c r="J58" s="293"/>
      <c r="K58" s="293"/>
      <c r="L58" s="293"/>
      <c r="M58" s="287"/>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9"/>
    </row>
    <row r="59" spans="1:46" ht="15" customHeight="1">
      <c r="A59" s="70" t="s">
        <v>89</v>
      </c>
      <c r="B59" s="71"/>
      <c r="C59" s="71"/>
      <c r="D59" s="71"/>
      <c r="E59" s="72"/>
      <c r="F59" s="72"/>
      <c r="G59" s="73"/>
      <c r="H59" s="280"/>
      <c r="I59" s="280"/>
      <c r="J59" s="280"/>
      <c r="K59" s="280"/>
      <c r="L59" s="280"/>
      <c r="M59" s="290"/>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291"/>
      <c r="AL59" s="291"/>
      <c r="AM59" s="292"/>
    </row>
    <row r="60" spans="1:46" ht="15" customHeight="1">
      <c r="A60" s="74" t="s">
        <v>46</v>
      </c>
      <c r="B60" s="82"/>
      <c r="C60" s="82"/>
      <c r="D60" s="82"/>
      <c r="E60" s="75"/>
      <c r="F60" s="75"/>
      <c r="G60" s="76"/>
      <c r="H60" s="275">
        <f>SUM(H51:L59)</f>
        <v>0</v>
      </c>
      <c r="I60" s="275"/>
      <c r="J60" s="275"/>
      <c r="K60" s="275"/>
      <c r="L60" s="276"/>
      <c r="M60" s="277"/>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9"/>
    </row>
    <row r="61" spans="1:46" ht="4.5" customHeight="1">
      <c r="A61" s="77"/>
      <c r="B61" s="77"/>
      <c r="C61" s="77"/>
      <c r="D61" s="77"/>
      <c r="E61" s="83"/>
      <c r="F61" s="83"/>
      <c r="G61" s="83"/>
      <c r="H61" s="83"/>
      <c r="I61" s="83"/>
      <c r="J61" s="85"/>
      <c r="K61" s="85"/>
      <c r="L61" s="85"/>
      <c r="M61" s="85"/>
      <c r="N61" s="85"/>
      <c r="O61" s="83"/>
      <c r="P61" s="83"/>
      <c r="Q61" s="83"/>
      <c r="R61" s="83"/>
      <c r="S61" s="83"/>
      <c r="T61" s="83"/>
      <c r="U61" s="83"/>
      <c r="V61" s="83"/>
      <c r="W61" s="83"/>
      <c r="X61" s="83"/>
      <c r="Y61" s="86"/>
      <c r="Z61" s="86"/>
      <c r="AA61" s="86"/>
      <c r="AB61" s="86"/>
      <c r="AC61" s="86"/>
      <c r="AD61" s="86"/>
      <c r="AE61" s="83"/>
      <c r="AF61" s="83"/>
      <c r="AG61" s="83"/>
      <c r="AH61" s="83"/>
      <c r="AI61" s="83"/>
      <c r="AJ61" s="83"/>
      <c r="AK61" s="83"/>
      <c r="AL61" s="83"/>
      <c r="AM61" s="83"/>
    </row>
    <row r="62" spans="1:46">
      <c r="A62" s="36" t="s">
        <v>159</v>
      </c>
      <c r="B62" s="84"/>
      <c r="C62" s="84"/>
      <c r="D62" s="84"/>
      <c r="E62" s="84"/>
      <c r="F62" s="84"/>
      <c r="G62" s="84"/>
      <c r="H62" s="84"/>
      <c r="I62" s="84"/>
      <c r="J62" s="84"/>
      <c r="K62" s="84"/>
      <c r="L62" s="84"/>
      <c r="M62" s="84"/>
      <c r="N62" s="84"/>
      <c r="O62" s="84"/>
      <c r="P62" s="84"/>
      <c r="Q62" s="84"/>
      <c r="R62" s="84"/>
      <c r="S62" s="84"/>
      <c r="T62" s="84"/>
      <c r="U62" s="84"/>
      <c r="V62" s="84"/>
      <c r="W62" s="84"/>
      <c r="X62" s="84"/>
      <c r="Y62" s="61"/>
      <c r="Z62" s="61"/>
      <c r="AA62" s="61"/>
      <c r="AB62" s="61"/>
      <c r="AC62" s="61"/>
      <c r="AD62" s="61"/>
      <c r="AE62" s="84"/>
      <c r="AF62" s="84"/>
      <c r="AG62" s="84"/>
      <c r="AH62" s="84"/>
      <c r="AI62" s="84"/>
      <c r="AJ62" s="84"/>
      <c r="AK62" s="84"/>
      <c r="AL62" s="84"/>
      <c r="AM62" s="84"/>
    </row>
  </sheetData>
  <sheetProtection algorithmName="SHA-512" hashValue="N4YEdBHT+0QfNBWciMTNmkNp0xkufVT38CHpfhKDTiSqf9QL5F8YVIzdQT6KXHylhLwclbUzAIo2XrJq1gTQOw==" saltValue="hhEqJ3fjNeKSR0ZhFU47Yg==" spinCount="100000" sheet="1" formatCells="0" formatColumns="0" formatRows="0" insertColumns="0" insertRows="0" autoFilter="0"/>
  <mergeCells count="145">
    <mergeCell ref="A3:AM3"/>
    <mergeCell ref="A5:AM5"/>
    <mergeCell ref="A7:G7"/>
    <mergeCell ref="H7:N7"/>
    <mergeCell ref="O7:S7"/>
    <mergeCell ref="T7:AM7"/>
    <mergeCell ref="AH8:AM8"/>
    <mergeCell ref="D9:G9"/>
    <mergeCell ref="H9:K9"/>
    <mergeCell ref="L9:Y9"/>
    <mergeCell ref="AC9:AG9"/>
    <mergeCell ref="AH9:AM9"/>
    <mergeCell ref="A8:C9"/>
    <mergeCell ref="D8:G8"/>
    <mergeCell ref="H8:K8"/>
    <mergeCell ref="L8:Y8"/>
    <mergeCell ref="Z8:AB9"/>
    <mergeCell ref="AC8:AG8"/>
    <mergeCell ref="AE10:AF10"/>
    <mergeCell ref="AG10:AI10"/>
    <mergeCell ref="AJ10:AK10"/>
    <mergeCell ref="AL10:AM10"/>
    <mergeCell ref="AP10:AU10"/>
    <mergeCell ref="A11:H12"/>
    <mergeCell ref="A10:G10"/>
    <mergeCell ref="H10:Q10"/>
    <mergeCell ref="R10:W10"/>
    <mergeCell ref="X10:Y10"/>
    <mergeCell ref="Z10:AB10"/>
    <mergeCell ref="AC10:AD10"/>
    <mergeCell ref="AE21:AH21"/>
    <mergeCell ref="AI21:AK21"/>
    <mergeCell ref="AL21:AM21"/>
    <mergeCell ref="H22:L22"/>
    <mergeCell ref="M22:O22"/>
    <mergeCell ref="Q22:U22"/>
    <mergeCell ref="V22:X22"/>
    <mergeCell ref="AE22:AG22"/>
    <mergeCell ref="A14:AM14"/>
    <mergeCell ref="X16:Z16"/>
    <mergeCell ref="AA16:AM16"/>
    <mergeCell ref="X17:Z17"/>
    <mergeCell ref="AA17:AM17"/>
    <mergeCell ref="A19:AM19"/>
    <mergeCell ref="A27:G27"/>
    <mergeCell ref="H27:L27"/>
    <mergeCell ref="M27:AM27"/>
    <mergeCell ref="H28:L28"/>
    <mergeCell ref="M28:AM28"/>
    <mergeCell ref="H29:L29"/>
    <mergeCell ref="M29:AM29"/>
    <mergeCell ref="X24:AC24"/>
    <mergeCell ref="AD24:AH24"/>
    <mergeCell ref="AI24:AK24"/>
    <mergeCell ref="AL24:AM24"/>
    <mergeCell ref="X25:AA26"/>
    <mergeCell ref="AB25:AC26"/>
    <mergeCell ref="AI25:AK25"/>
    <mergeCell ref="AL25:AM25"/>
    <mergeCell ref="AI26:AK26"/>
    <mergeCell ref="AL26:AM26"/>
    <mergeCell ref="H33:L33"/>
    <mergeCell ref="M33:AM33"/>
    <mergeCell ref="H34:L34"/>
    <mergeCell ref="M34:AM34"/>
    <mergeCell ref="H35:L35"/>
    <mergeCell ref="M35:AM35"/>
    <mergeCell ref="H30:L30"/>
    <mergeCell ref="M30:AM30"/>
    <mergeCell ref="H31:L31"/>
    <mergeCell ref="M31:AM31"/>
    <mergeCell ref="H32:L32"/>
    <mergeCell ref="M32:AM32"/>
    <mergeCell ref="AA41:AB41"/>
    <mergeCell ref="AC41:AH41"/>
    <mergeCell ref="AI41:AK41"/>
    <mergeCell ref="H36:L36"/>
    <mergeCell ref="M36:AM36"/>
    <mergeCell ref="H37:L37"/>
    <mergeCell ref="M37:AM37"/>
    <mergeCell ref="AE39:AH39"/>
    <mergeCell ref="AI39:AK39"/>
    <mergeCell ref="AL39:AM39"/>
    <mergeCell ref="AI43:AK43"/>
    <mergeCell ref="AL43:AM43"/>
    <mergeCell ref="X44:Z44"/>
    <mergeCell ref="AA44:AB44"/>
    <mergeCell ref="AC44:AH44"/>
    <mergeCell ref="AI44:AK44"/>
    <mergeCell ref="AL44:AM44"/>
    <mergeCell ref="AL41:AM41"/>
    <mergeCell ref="B42:J45"/>
    <mergeCell ref="X42:Z42"/>
    <mergeCell ref="AA42:AB42"/>
    <mergeCell ref="AC42:AH42"/>
    <mergeCell ref="AI42:AK42"/>
    <mergeCell ref="AL42:AM42"/>
    <mergeCell ref="X43:Z43"/>
    <mergeCell ref="AA43:AB43"/>
    <mergeCell ref="AC43:AH43"/>
    <mergeCell ref="A40:J41"/>
    <mergeCell ref="X40:Z40"/>
    <mergeCell ref="AA40:AB40"/>
    <mergeCell ref="AC40:AH40"/>
    <mergeCell ref="AI40:AK40"/>
    <mergeCell ref="AL40:AM40"/>
    <mergeCell ref="X41:Z41"/>
    <mergeCell ref="X48:AA49"/>
    <mergeCell ref="AB48:AC49"/>
    <mergeCell ref="AI48:AK48"/>
    <mergeCell ref="AL48:AM48"/>
    <mergeCell ref="AI49:AK49"/>
    <mergeCell ref="AL49:AM49"/>
    <mergeCell ref="X45:Z45"/>
    <mergeCell ref="AA45:AB45"/>
    <mergeCell ref="AC45:AH45"/>
    <mergeCell ref="AI45:AK45"/>
    <mergeCell ref="AL45:AM45"/>
    <mergeCell ref="X47:AC47"/>
    <mergeCell ref="AD47:AH47"/>
    <mergeCell ref="AI47:AK47"/>
    <mergeCell ref="AL47:AM47"/>
    <mergeCell ref="H53:L53"/>
    <mergeCell ref="M53:AM53"/>
    <mergeCell ref="H54:L54"/>
    <mergeCell ref="M54:AM54"/>
    <mergeCell ref="H55:L55"/>
    <mergeCell ref="M55:AM55"/>
    <mergeCell ref="A50:G50"/>
    <mergeCell ref="H50:L50"/>
    <mergeCell ref="M50:AM50"/>
    <mergeCell ref="H51:L51"/>
    <mergeCell ref="M51:AM51"/>
    <mergeCell ref="H52:L52"/>
    <mergeCell ref="M52:AM52"/>
    <mergeCell ref="H59:L59"/>
    <mergeCell ref="M59:AM59"/>
    <mergeCell ref="H60:L60"/>
    <mergeCell ref="M60:AM60"/>
    <mergeCell ref="H56:L56"/>
    <mergeCell ref="M56:AM56"/>
    <mergeCell ref="H57:L57"/>
    <mergeCell ref="M57:AM57"/>
    <mergeCell ref="H58:L58"/>
    <mergeCell ref="M58:AM58"/>
  </mergeCells>
  <phoneticPr fontId="4"/>
  <dataValidations count="3">
    <dataValidation imeMode="halfAlpha" allowBlank="1" showInputMessage="1" showErrorMessage="1" sqref="S24:V26 J24:N26 H7:N7 D9:G9 AC9:AG9 X10:Y10"/>
    <dataValidation type="list" allowBlank="1" showInputMessage="1" showErrorMessage="1" sqref="X16:Z17">
      <formula1>"○"</formula1>
    </dataValidation>
    <dataValidation type="list" allowBlank="1" showInputMessage="1" showErrorMessage="1" sqref="H10">
      <formula1>$CA$5:$CA$40</formula1>
    </dataValidation>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3185" r:id="rId4" name="Check Box 1">
              <controlPr defaultSize="0" autoFill="0" autoLine="0" autoPict="0">
                <anchor moveWithCells="1">
                  <from>
                    <xdr:col>7</xdr:col>
                    <xdr:colOff>175260</xdr:colOff>
                    <xdr:row>9</xdr:row>
                    <xdr:rowOff>251460</xdr:rowOff>
                  </from>
                  <to>
                    <xdr:col>9</xdr:col>
                    <xdr:colOff>22860</xdr:colOff>
                    <xdr:row>11</xdr:row>
                    <xdr:rowOff>22860</xdr:rowOff>
                  </to>
                </anchor>
              </controlPr>
            </control>
          </mc:Choice>
        </mc:AlternateContent>
        <mc:AlternateContent xmlns:mc="http://schemas.openxmlformats.org/markup-compatibility/2006">
          <mc:Choice Requires="x14">
            <control shapeId="93186" r:id="rId5" name="Check Box 2">
              <controlPr defaultSize="0" autoFill="0" autoLine="0" autoPict="0">
                <anchor moveWithCells="1">
                  <from>
                    <xdr:col>23</xdr:col>
                    <xdr:colOff>121920</xdr:colOff>
                    <xdr:row>9</xdr:row>
                    <xdr:rowOff>251460</xdr:rowOff>
                  </from>
                  <to>
                    <xdr:col>25</xdr:col>
                    <xdr:colOff>7620</xdr:colOff>
                    <xdr:row>11</xdr:row>
                    <xdr:rowOff>22860</xdr:rowOff>
                  </to>
                </anchor>
              </controlPr>
            </control>
          </mc:Choice>
        </mc:AlternateContent>
        <mc:AlternateContent xmlns:mc="http://schemas.openxmlformats.org/markup-compatibility/2006">
          <mc:Choice Requires="x14">
            <control shapeId="93187" r:id="rId6" name="Check Box 3">
              <controlPr defaultSize="0" autoFill="0" autoLine="0" autoPict="0">
                <anchor moveWithCells="1">
                  <from>
                    <xdr:col>7</xdr:col>
                    <xdr:colOff>175260</xdr:colOff>
                    <xdr:row>10</xdr:row>
                    <xdr:rowOff>220980</xdr:rowOff>
                  </from>
                  <to>
                    <xdr:col>9</xdr:col>
                    <xdr:colOff>22860</xdr:colOff>
                    <xdr:row>12</xdr:row>
                    <xdr:rowOff>22860</xdr:rowOff>
                  </to>
                </anchor>
              </controlPr>
            </control>
          </mc:Choice>
        </mc:AlternateContent>
        <mc:AlternateContent xmlns:mc="http://schemas.openxmlformats.org/markup-compatibility/2006">
          <mc:Choice Requires="x14">
            <control shapeId="93188" r:id="rId7" name="Check Box 4">
              <controlPr defaultSize="0" autoFill="0" autoLine="0" autoPict="0">
                <anchor moveWithCells="1">
                  <from>
                    <xdr:col>23</xdr:col>
                    <xdr:colOff>121920</xdr:colOff>
                    <xdr:row>10</xdr:row>
                    <xdr:rowOff>220980</xdr:rowOff>
                  </from>
                  <to>
                    <xdr:col>25</xdr:col>
                    <xdr:colOff>7620</xdr:colOff>
                    <xdr:row>12</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30</vt:i4>
      </vt:variant>
    </vt:vector>
  </HeadingPairs>
  <TitlesOfParts>
    <vt:vector size="59" baseType="lpstr">
      <vt:lpstr>(はじめにお読み下さい)実績報告書の使い方</vt:lpstr>
      <vt:lpstr>実績報告書</vt:lpstr>
      <vt:lpstr>様式７</vt:lpstr>
      <vt:lpstr>別添</vt:lpstr>
      <vt:lpstr>個票1</vt:lpstr>
      <vt:lpstr>個票2</vt:lpstr>
      <vt:lpstr>個票3</vt:lpstr>
      <vt:lpstr>個票4</vt:lpstr>
      <vt:lpstr>個票5</vt:lpstr>
      <vt:lpstr>個票6</vt:lpstr>
      <vt:lpstr>個票7</vt:lpstr>
      <vt:lpstr>個票8</vt:lpstr>
      <vt:lpstr>個票9</vt:lpstr>
      <vt:lpstr>個票10</vt:lpstr>
      <vt:lpstr>個票11</vt:lpstr>
      <vt:lpstr>個票12</vt:lpstr>
      <vt:lpstr>個票13</vt:lpstr>
      <vt:lpstr>個票14</vt:lpstr>
      <vt:lpstr>個票15</vt:lpstr>
      <vt:lpstr>個票16</vt:lpstr>
      <vt:lpstr>個票17</vt:lpstr>
      <vt:lpstr>個票18</vt:lpstr>
      <vt:lpstr>個票19</vt:lpstr>
      <vt:lpstr>個票20</vt:lpstr>
      <vt:lpstr>個票21</vt:lpstr>
      <vt:lpstr>個票22</vt:lpstr>
      <vt:lpstr>個票23</vt:lpstr>
      <vt:lpstr>個票24</vt:lpstr>
      <vt:lpstr>個票25</vt:lpstr>
      <vt:lpstr>'(はじめにお読み下さい)実績報告書の使い方'!Print_Area</vt:lpstr>
      <vt:lpstr>個票1!Print_Area</vt:lpstr>
      <vt:lpstr>個票10!Print_Area</vt:lpstr>
      <vt:lpstr>個票11!Print_Area</vt:lpstr>
      <vt:lpstr>個票12!Print_Area</vt:lpstr>
      <vt:lpstr>個票13!Print_Area</vt:lpstr>
      <vt:lpstr>個票14!Print_Area</vt:lpstr>
      <vt:lpstr>個票15!Print_Area</vt:lpstr>
      <vt:lpstr>個票16!Print_Area</vt:lpstr>
      <vt:lpstr>個票17!Print_Area</vt:lpstr>
      <vt:lpstr>個票18!Print_Area</vt:lpstr>
      <vt:lpstr>個票19!Print_Area</vt:lpstr>
      <vt:lpstr>個票2!Print_Area</vt:lpstr>
      <vt:lpstr>個票20!Print_Area</vt:lpstr>
      <vt:lpstr>個票21!Print_Area</vt:lpstr>
      <vt:lpstr>個票22!Print_Area</vt:lpstr>
      <vt:lpstr>個票23!Print_Area</vt:lpstr>
      <vt:lpstr>個票24!Print_Area</vt:lpstr>
      <vt:lpstr>個票25!Print_Area</vt:lpstr>
      <vt:lpstr>個票3!Print_Area</vt:lpstr>
      <vt:lpstr>個票4!Print_Area</vt:lpstr>
      <vt:lpstr>個票5!Print_Area</vt:lpstr>
      <vt:lpstr>個票6!Print_Area</vt:lpstr>
      <vt:lpstr>個票7!Print_Area</vt:lpstr>
      <vt:lpstr>個票8!Print_Area</vt:lpstr>
      <vt:lpstr>個票9!Print_Area</vt:lpstr>
      <vt:lpstr>実績報告書!Print_Area</vt:lpstr>
      <vt:lpstr>別添!Print_Area</vt:lpstr>
      <vt:lpstr>様式７!Print_Area</vt:lpstr>
      <vt:lpstr>'(はじめにお読み下さい)実績報告書の使い方'!Print_Titles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2020-09-23T04:01:46Z</dcterms:created>
  <dcterms:modified xsi:type="dcterms:W3CDTF">2020-11-24T00:20:02Z</dcterms:modified>
</cp:coreProperties>
</file>