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030" documentId="13_ncr:1_{89BA8480-2077-44B1-A022-037CE6AFB262}" xr6:coauthVersionLast="47" xr6:coauthVersionMax="47" xr10:uidLastSave="{68A97BF2-D87C-44A3-BC61-671BDA277542}"/>
  <workbookProtection workbookAlgorithmName="SHA-512" workbookHashValue="UhNKYRGRbBoxTy8/8vpHaDsyVrx73HM0Uvwij8/JqCvbkRxQP6DxRz+Bj8ESetCOo8NNv56NmzcmZ6+QhMB5+w==" workbookSaltValue="vem6EPRRRmliwVwW0Qzw8A==" workbookSpinCount="100000" lockStructure="1"/>
  <bookViews>
    <workbookView xWindow="-113" yWindow="-113" windowWidth="24267" windowHeight="13148" xr2:uid="{00000000-000D-0000-FFFF-FFFF00000000}"/>
  </bookViews>
  <sheets>
    <sheet name="別記様式第１号別紙１" sheetId="2" r:id="rId1"/>
    <sheet name="記載例" sheetId="4" r:id="rId2"/>
    <sheet name="データリスト" sheetId="1" r:id="rId3"/>
  </sheets>
  <definedNames>
    <definedName name="ICT等">データリスト!$E$2:$E$6</definedName>
    <definedName name="その他">データリスト!#REF!</definedName>
    <definedName name="介護ロボット">データリスト!$D$2:$D$9</definedName>
    <definedName name="通信環境整備">データリスト!$F$2:$F$4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0" i="2" l="1"/>
  <c r="R19" i="2"/>
  <c r="R22" i="2"/>
  <c r="R21" i="2"/>
  <c r="R9" i="2"/>
  <c r="T34" i="2"/>
  <c r="T29" i="2"/>
  <c r="T24" i="2"/>
  <c r="S23" i="4"/>
  <c r="S23" i="2"/>
  <c r="S18" i="4"/>
  <c r="S18" i="2"/>
  <c r="S39" i="2" s="1"/>
  <c r="T22" i="4"/>
  <c r="T22" i="2"/>
  <c r="T21" i="4"/>
  <c r="T21" i="2"/>
  <c r="T20" i="4"/>
  <c r="T20" i="2"/>
  <c r="T19" i="2"/>
  <c r="T17" i="4"/>
  <c r="T17" i="2"/>
  <c r="T16" i="4"/>
  <c r="T16" i="2"/>
  <c r="T15" i="2"/>
  <c r="T14" i="2"/>
  <c r="T18" i="2" s="1"/>
  <c r="G39" i="4"/>
  <c r="I38" i="4"/>
  <c r="F38" i="4"/>
  <c r="H37" i="4"/>
  <c r="J37" i="4" s="1"/>
  <c r="H36" i="4"/>
  <c r="J36" i="4" s="1"/>
  <c r="H35" i="4"/>
  <c r="J35" i="4" s="1"/>
  <c r="H34" i="4"/>
  <c r="I33" i="4"/>
  <c r="F33" i="4"/>
  <c r="H32" i="4"/>
  <c r="J32" i="4" s="1"/>
  <c r="H31" i="4"/>
  <c r="J31" i="4" s="1"/>
  <c r="H30" i="4"/>
  <c r="J30" i="4" s="1"/>
  <c r="H29" i="4"/>
  <c r="I28" i="4"/>
  <c r="F28" i="4"/>
  <c r="H27" i="4"/>
  <c r="J27" i="4" s="1"/>
  <c r="H26" i="4"/>
  <c r="J26" i="4" s="1"/>
  <c r="H25" i="4"/>
  <c r="J25" i="4" s="1"/>
  <c r="H24" i="4"/>
  <c r="L23" i="4"/>
  <c r="I23" i="4"/>
  <c r="F23" i="4"/>
  <c r="P22" i="4"/>
  <c r="H22" i="4"/>
  <c r="J22" i="4" s="1"/>
  <c r="M22" i="4" s="1"/>
  <c r="O22" i="4" s="1"/>
  <c r="Q22" i="4" s="1"/>
  <c r="R22" i="4" s="1"/>
  <c r="B22" i="4"/>
  <c r="P21" i="4"/>
  <c r="H21" i="4"/>
  <c r="J21" i="4" s="1"/>
  <c r="M21" i="4" s="1"/>
  <c r="O21" i="4" s="1"/>
  <c r="B21" i="4"/>
  <c r="P20" i="4"/>
  <c r="H20" i="4"/>
  <c r="J20" i="4" s="1"/>
  <c r="M20" i="4" s="1"/>
  <c r="O20" i="4" s="1"/>
  <c r="B20" i="4"/>
  <c r="P19" i="4"/>
  <c r="K19" i="4"/>
  <c r="H19" i="4"/>
  <c r="J19" i="4" s="1"/>
  <c r="M19" i="4" s="1"/>
  <c r="B19" i="4"/>
  <c r="L18" i="4"/>
  <c r="I18" i="4"/>
  <c r="F18" i="4"/>
  <c r="P17" i="4"/>
  <c r="H17" i="4"/>
  <c r="J17" i="4" s="1"/>
  <c r="M17" i="4" s="1"/>
  <c r="O17" i="4" s="1"/>
  <c r="P16" i="4"/>
  <c r="H16" i="4"/>
  <c r="J16" i="4" s="1"/>
  <c r="M16" i="4" s="1"/>
  <c r="O16" i="4" s="1"/>
  <c r="P15" i="4"/>
  <c r="H15" i="4"/>
  <c r="J15" i="4" s="1"/>
  <c r="M15" i="4" s="1"/>
  <c r="O15" i="4" s="1"/>
  <c r="P14" i="4"/>
  <c r="K14" i="4"/>
  <c r="H14" i="4"/>
  <c r="R9" i="4"/>
  <c r="G39" i="2"/>
  <c r="P22" i="2"/>
  <c r="P21" i="2"/>
  <c r="P20" i="2"/>
  <c r="P19" i="2"/>
  <c r="K19" i="2"/>
  <c r="I38" i="2"/>
  <c r="F38" i="2"/>
  <c r="H37" i="2"/>
  <c r="J37" i="2" s="1"/>
  <c r="H36" i="2"/>
  <c r="J36" i="2" s="1"/>
  <c r="H35" i="2"/>
  <c r="J35" i="2" s="1"/>
  <c r="H34" i="2"/>
  <c r="J34" i="2" s="1"/>
  <c r="I33" i="2"/>
  <c r="F33" i="2"/>
  <c r="H32" i="2"/>
  <c r="J32" i="2" s="1"/>
  <c r="H31" i="2"/>
  <c r="J31" i="2" s="1"/>
  <c r="H30" i="2"/>
  <c r="J30" i="2" s="1"/>
  <c r="H29" i="2"/>
  <c r="L23" i="2"/>
  <c r="B22" i="2"/>
  <c r="B21" i="2"/>
  <c r="B20" i="2"/>
  <c r="B19" i="2"/>
  <c r="I23" i="2"/>
  <c r="F23" i="2"/>
  <c r="H22" i="2"/>
  <c r="J22" i="2" s="1"/>
  <c r="M22" i="2" s="1"/>
  <c r="O22" i="2" s="1"/>
  <c r="H21" i="2"/>
  <c r="J21" i="2" s="1"/>
  <c r="H20" i="2"/>
  <c r="J20" i="2" s="1"/>
  <c r="H19" i="2"/>
  <c r="K14" i="2"/>
  <c r="P17" i="2"/>
  <c r="P16" i="2"/>
  <c r="P15" i="2"/>
  <c r="P14" i="2"/>
  <c r="T23" i="2" l="1"/>
  <c r="T39" i="2" s="1"/>
  <c r="S39" i="4"/>
  <c r="Q20" i="4"/>
  <c r="R20" i="4" s="1"/>
  <c r="Q16" i="4"/>
  <c r="R16" i="4" s="1"/>
  <c r="Q21" i="4"/>
  <c r="R21" i="4" s="1"/>
  <c r="H38" i="4"/>
  <c r="L39" i="4"/>
  <c r="Q17" i="4"/>
  <c r="R17" i="4" s="1"/>
  <c r="H28" i="4"/>
  <c r="J34" i="4"/>
  <c r="J38" i="4" s="1"/>
  <c r="O34" i="4" s="1"/>
  <c r="H33" i="4"/>
  <c r="J29" i="4"/>
  <c r="J33" i="4" s="1"/>
  <c r="O29" i="4" s="1"/>
  <c r="I39" i="4"/>
  <c r="J24" i="4"/>
  <c r="J28" i="4" s="1"/>
  <c r="F39" i="4"/>
  <c r="H23" i="4"/>
  <c r="K39" i="4"/>
  <c r="H18" i="4"/>
  <c r="Q15" i="4"/>
  <c r="R15" i="4" s="1"/>
  <c r="T15" i="4" s="1"/>
  <c r="J14" i="4"/>
  <c r="J18" i="4" s="1"/>
  <c r="M23" i="4"/>
  <c r="J23" i="4"/>
  <c r="O19" i="4"/>
  <c r="K39" i="2"/>
  <c r="Q22" i="2"/>
  <c r="H38" i="2"/>
  <c r="J38" i="2"/>
  <c r="O34" i="2" s="1"/>
  <c r="H33" i="2"/>
  <c r="J29" i="2"/>
  <c r="J33" i="2" s="1"/>
  <c r="O29" i="2" s="1"/>
  <c r="M21" i="2"/>
  <c r="O21" i="2" s="1"/>
  <c r="Q21" i="2" s="1"/>
  <c r="M20" i="2"/>
  <c r="O20" i="2" s="1"/>
  <c r="Q20" i="2" s="1"/>
  <c r="H23" i="2"/>
  <c r="J19" i="2"/>
  <c r="O24" i="4" l="1"/>
  <c r="P24" i="4" s="1"/>
  <c r="Q24" i="4" s="1"/>
  <c r="R24" i="4" s="1"/>
  <c r="T24" i="4" s="1"/>
  <c r="H39" i="4"/>
  <c r="M14" i="4"/>
  <c r="M18" i="4" s="1"/>
  <c r="M39" i="4" s="1"/>
  <c r="J39" i="4"/>
  <c r="O23" i="4"/>
  <c r="Q19" i="4"/>
  <c r="P34" i="4"/>
  <c r="Q34" i="4" s="1"/>
  <c r="R34" i="4" s="1"/>
  <c r="T34" i="4" s="1"/>
  <c r="P29" i="4"/>
  <c r="Q29" i="4" s="1"/>
  <c r="R29" i="4" s="1"/>
  <c r="T29" i="4" s="1"/>
  <c r="P34" i="2"/>
  <c r="Q34" i="2" s="1"/>
  <c r="R34" i="2" s="1"/>
  <c r="J23" i="2"/>
  <c r="M19" i="2"/>
  <c r="O14" i="4" l="1"/>
  <c r="Q14" i="4" s="1"/>
  <c r="R14" i="4" s="1"/>
  <c r="T14" i="4" s="1"/>
  <c r="T18" i="4" s="1"/>
  <c r="Q23" i="4"/>
  <c r="R19" i="4"/>
  <c r="M23" i="2"/>
  <c r="O19" i="2"/>
  <c r="O23" i="2" s="1"/>
  <c r="R23" i="4" l="1"/>
  <c r="T19" i="4"/>
  <c r="T23" i="4" s="1"/>
  <c r="T39" i="4"/>
  <c r="O18" i="4"/>
  <c r="O39" i="4" s="1"/>
  <c r="R18" i="4"/>
  <c r="R39" i="4" s="1"/>
  <c r="Q18" i="4"/>
  <c r="Q39" i="4" s="1"/>
  <c r="Q19" i="2"/>
  <c r="Q23" i="2" s="1"/>
  <c r="P29" i="2"/>
  <c r="Q29" i="2" s="1"/>
  <c r="R23" i="2" l="1"/>
  <c r="R29" i="2"/>
  <c r="I28" i="2" l="1"/>
  <c r="F28" i="2"/>
  <c r="L18" i="2"/>
  <c r="L39" i="2" s="1"/>
  <c r="I18" i="2"/>
  <c r="F18" i="2"/>
  <c r="I39" i="2" l="1"/>
  <c r="F39" i="2"/>
  <c r="H27" i="2"/>
  <c r="J27" i="2" s="1"/>
  <c r="H26" i="2"/>
  <c r="J26" i="2" s="1"/>
  <c r="H25" i="2"/>
  <c r="H24" i="2"/>
  <c r="H17" i="2"/>
  <c r="J17" i="2" s="1"/>
  <c r="M17" i="2" s="1"/>
  <c r="O17" i="2" s="1"/>
  <c r="Q17" i="2" s="1"/>
  <c r="H16" i="2"/>
  <c r="H15" i="2"/>
  <c r="J15" i="2" s="1"/>
  <c r="M15" i="2" s="1"/>
  <c r="O15" i="2" s="1"/>
  <c r="H14" i="2"/>
  <c r="B18" i="1"/>
  <c r="B17" i="1"/>
  <c r="J14" i="2" l="1"/>
  <c r="H18" i="2"/>
  <c r="J24" i="2"/>
  <c r="H28" i="2"/>
  <c r="R17" i="2"/>
  <c r="Q15" i="2"/>
  <c r="R15" i="2" s="1"/>
  <c r="J25" i="2"/>
  <c r="J16" i="2"/>
  <c r="M16" i="2" s="1"/>
  <c r="O16" i="2" s="1"/>
  <c r="Q16" i="2" s="1"/>
  <c r="H39" i="2" l="1"/>
  <c r="R16" i="2"/>
  <c r="J28" i="2"/>
  <c r="O24" i="2" s="1"/>
  <c r="J18" i="2"/>
  <c r="M14" i="2"/>
  <c r="O14" i="2" s="1"/>
  <c r="Q14" i="2" s="1"/>
  <c r="R14" i="2" s="1"/>
  <c r="J39" i="2" l="1"/>
  <c r="P24" i="2"/>
  <c r="Q24" i="2" s="1"/>
  <c r="M18" i="2"/>
  <c r="M39" i="2" s="1"/>
  <c r="O18" i="2"/>
  <c r="O39" i="2" s="1"/>
  <c r="R24" i="2" l="1"/>
  <c r="Q18" i="2"/>
  <c r="Q39" i="2" s="1"/>
  <c r="R18" i="2" l="1"/>
  <c r="R3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2" authorId="0" shapeId="0" xr:uid="{79C8EB6E-D9F3-44F1-B8F5-3A6DCB477483}">
      <text>
        <r>
          <rPr>
            <b/>
            <sz val="11"/>
            <color indexed="81"/>
            <rFont val="MS P ゴシック"/>
            <family val="3"/>
            <charset val="128"/>
          </rPr>
          <t>「総事業費」から「補助対象外経費」を引いた金額を記載してください。総事業費に補助対象外経費が含まれていない場合は、総事業費と同額です。</t>
        </r>
      </text>
    </comment>
    <comment ref="L12" authorId="0" shapeId="0" xr:uid="{13927BE6-09BD-420B-BE5F-C7A834452E24}">
      <text>
        <r>
          <rPr>
            <b/>
            <sz val="11"/>
            <color indexed="81"/>
            <rFont val="MS P ゴシック"/>
            <family val="3"/>
            <charset val="128"/>
          </rPr>
          <t>区分ごとの導入台数が、導入台数上限を超えてはいけません。</t>
        </r>
      </text>
    </comment>
    <comment ref="S12" authorId="0" shapeId="0" xr:uid="{154655D2-DD3A-49C2-9293-57D77EFBEAA9}">
      <text>
        <r>
          <rPr>
            <b/>
            <sz val="12"/>
            <color indexed="81"/>
            <rFont val="MS P ゴシック"/>
            <family val="3"/>
            <charset val="128"/>
          </rPr>
          <t>県からの協議結果通知に記載された金額を記載してください。</t>
        </r>
      </text>
    </comment>
    <comment ref="F14" authorId="0" shapeId="0" xr:uid="{5E77D896-CFF1-473F-9432-82090387B008}">
      <text>
        <r>
          <rPr>
            <b/>
            <sz val="11"/>
            <color indexed="81"/>
            <rFont val="MS P ゴシック"/>
            <family val="3"/>
            <charset val="128"/>
          </rPr>
          <t>全区分とも、事業の実施にかかった経費の全部を記載すること。
介護ロボット1台あたりの金額ではないことに注意。</t>
        </r>
      </text>
    </comment>
    <comment ref="E24" authorId="0" shapeId="0" xr:uid="{80C964AB-62F7-4BD4-A99B-346C87904646}">
      <text>
        <r>
          <rPr>
            <b/>
            <sz val="11"/>
            <color indexed="81"/>
            <rFont val="MS P ゴシック"/>
            <family val="3"/>
            <charset val="128"/>
          </rPr>
          <t>ICT等の導入支援の場合は「職員数」を記載</t>
        </r>
      </text>
    </comment>
    <comment ref="T39" authorId="0" shapeId="0" xr:uid="{0EDF04F5-84B5-4BED-96C8-4BFA95C1B7B6}">
      <text>
        <r>
          <rPr>
            <b/>
            <sz val="12"/>
            <color indexed="81"/>
            <rFont val="MS P ゴシック"/>
            <family val="3"/>
            <charset val="128"/>
          </rPr>
          <t>ここの数字が別記様式第１号の交付申請額と一致します。</t>
        </r>
      </text>
    </comment>
  </commentList>
</comments>
</file>

<file path=xl/sharedStrings.xml><?xml version="1.0" encoding="utf-8"?>
<sst xmlns="http://schemas.openxmlformats.org/spreadsheetml/2006/main" count="266" uniqueCount="118">
  <si>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</si>
  <si>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</si>
  <si>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</si>
  <si>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</si>
  <si>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</si>
  <si>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</si>
  <si>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</si>
  <si>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</si>
  <si>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</si>
  <si>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</si>
  <si>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</si>
  <si>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認知症対応型通所介護</t>
  </si>
  <si>
    <t>認知症対応型共同生活介護</t>
  </si>
  <si>
    <t>地域密着型介護老人福祉施設入所者生活介護</t>
  </si>
  <si>
    <t>地域密着型通所介護</t>
  </si>
  <si>
    <t>介護老人福祉施設</t>
    <rPh sb="0" eb="2">
      <t>カイゴ</t>
    </rPh>
    <rPh sb="2" eb="4">
      <t>ロウジン</t>
    </rPh>
    <rPh sb="4" eb="6">
      <t>フクシ</t>
    </rPh>
    <rPh sb="6" eb="8">
      <t>シセツ</t>
    </rPh>
    <phoneticPr fontId="6"/>
  </si>
  <si>
    <t>移乗介護（装着型）</t>
    <rPh sb="0" eb="2">
      <t>イジョウ</t>
    </rPh>
    <rPh sb="2" eb="4">
      <t>カイゴ</t>
    </rPh>
    <rPh sb="5" eb="7">
      <t>ソウチャク</t>
    </rPh>
    <rPh sb="7" eb="8">
      <t>ガタ</t>
    </rPh>
    <phoneticPr fontId="7"/>
  </si>
  <si>
    <t>移乗介護（非装着型）</t>
    <rPh sb="0" eb="2">
      <t>イジョウ</t>
    </rPh>
    <rPh sb="2" eb="4">
      <t>カイゴ</t>
    </rPh>
    <rPh sb="5" eb="8">
      <t>ヒソウチャク</t>
    </rPh>
    <rPh sb="8" eb="9">
      <t>ガタ</t>
    </rPh>
    <phoneticPr fontId="7"/>
  </si>
  <si>
    <t>入浴支援</t>
    <rPh sb="0" eb="2">
      <t>ニュウヨク</t>
    </rPh>
    <rPh sb="2" eb="4">
      <t>シエン</t>
    </rPh>
    <phoneticPr fontId="7"/>
  </si>
  <si>
    <t>移動支援</t>
    <rPh sb="0" eb="2">
      <t>イドウ</t>
    </rPh>
    <rPh sb="2" eb="4">
      <t>シエン</t>
    </rPh>
    <phoneticPr fontId="7"/>
  </si>
  <si>
    <t>排泄支援</t>
    <rPh sb="0" eb="2">
      <t>ハイセツ</t>
    </rPh>
    <rPh sb="2" eb="4">
      <t>シエン</t>
    </rPh>
    <phoneticPr fontId="7"/>
  </si>
  <si>
    <t>見守り</t>
    <rPh sb="0" eb="2">
      <t>ミマモ</t>
    </rPh>
    <phoneticPr fontId="7"/>
  </si>
  <si>
    <t>介護業務支援</t>
    <rPh sb="0" eb="2">
      <t>カイゴ</t>
    </rPh>
    <rPh sb="2" eb="4">
      <t>ギョウム</t>
    </rPh>
    <rPh sb="4" eb="6">
      <t>シエン</t>
    </rPh>
    <phoneticPr fontId="7"/>
  </si>
  <si>
    <t>コミュニケーション</t>
    <phoneticPr fontId="7"/>
  </si>
  <si>
    <t>施設系</t>
    <rPh sb="0" eb="2">
      <t>シセツ</t>
    </rPh>
    <rPh sb="2" eb="3">
      <t>ケイ</t>
    </rPh>
    <phoneticPr fontId="7"/>
  </si>
  <si>
    <t>介護ソフト</t>
    <rPh sb="0" eb="2">
      <t>カイゴ</t>
    </rPh>
    <phoneticPr fontId="7"/>
  </si>
  <si>
    <t>在宅系</t>
    <rPh sb="0" eb="2">
      <t>ザイタク</t>
    </rPh>
    <rPh sb="2" eb="3">
      <t>ケイ</t>
    </rPh>
    <phoneticPr fontId="7"/>
  </si>
  <si>
    <t>情報端末</t>
    <rPh sb="0" eb="2">
      <t>ジョウホウ</t>
    </rPh>
    <rPh sb="2" eb="4">
      <t>タンマツ</t>
    </rPh>
    <phoneticPr fontId="7"/>
  </si>
  <si>
    <t>保守経費等</t>
    <rPh sb="0" eb="2">
      <t>ホシュ</t>
    </rPh>
    <rPh sb="2" eb="4">
      <t>ケイヒ</t>
    </rPh>
    <rPh sb="4" eb="5">
      <t>トウ</t>
    </rPh>
    <phoneticPr fontId="7"/>
  </si>
  <si>
    <t>Wi-Fi環境整備経費</t>
    <rPh sb="5" eb="7">
      <t>カンキョウ</t>
    </rPh>
    <rPh sb="7" eb="9">
      <t>セイビ</t>
    </rPh>
    <rPh sb="9" eb="11">
      <t>ケイヒ</t>
    </rPh>
    <phoneticPr fontId="9"/>
  </si>
  <si>
    <t>夜間対応型訪問介護</t>
    <rPh sb="0" eb="2">
      <t>ヤカン</t>
    </rPh>
    <rPh sb="2" eb="4">
      <t>タイオウ</t>
    </rPh>
    <rPh sb="4" eb="5">
      <t>ガタ</t>
    </rPh>
    <rPh sb="5" eb="7">
      <t>ホウモン</t>
    </rPh>
    <rPh sb="7" eb="9">
      <t>カイゴ</t>
    </rPh>
    <phoneticPr fontId="6"/>
  </si>
  <si>
    <t>有</t>
    <rPh sb="0" eb="1">
      <t>ア</t>
    </rPh>
    <phoneticPr fontId="7"/>
  </si>
  <si>
    <t>インカム</t>
    <phoneticPr fontId="7"/>
  </si>
  <si>
    <t>無</t>
    <rPh sb="0" eb="1">
      <t>ナ</t>
    </rPh>
    <phoneticPr fontId="7"/>
  </si>
  <si>
    <t>システム連動経費</t>
    <rPh sb="4" eb="6">
      <t>レンドウ</t>
    </rPh>
    <rPh sb="6" eb="8">
      <t>ケイヒ</t>
    </rPh>
    <phoneticPr fontId="9"/>
  </si>
  <si>
    <t>地域密着型特定施設入居者生活介護</t>
    <rPh sb="10" eb="11">
      <t>キョ</t>
    </rPh>
    <phoneticPr fontId="6"/>
  </si>
  <si>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6"/>
  </si>
  <si>
    <t>看護小規模多機能型居宅介護</t>
    <rPh sb="0" eb="2">
      <t>カンゴ</t>
    </rPh>
    <rPh sb="2" eb="5">
      <t>ショウキボ</t>
    </rPh>
    <rPh sb="5" eb="8">
      <t>タキノウ</t>
    </rPh>
    <rPh sb="8" eb="9">
      <t>ガタ</t>
    </rPh>
    <rPh sb="9" eb="11">
      <t>キョタク</t>
    </rPh>
    <rPh sb="11" eb="13">
      <t>カイゴ</t>
    </rPh>
    <phoneticPr fontId="6"/>
  </si>
  <si>
    <t>導入施設・事業所名：</t>
    <rPh sb="0" eb="4">
      <t>ドウニュウシセツ</t>
    </rPh>
    <rPh sb="5" eb="9">
      <t>ジギョウショメイ</t>
    </rPh>
    <phoneticPr fontId="3"/>
  </si>
  <si>
    <t>サービス種別：</t>
    <rPh sb="4" eb="6">
      <t>シュベツ</t>
    </rPh>
    <phoneticPr fontId="3"/>
  </si>
  <si>
    <t>事業所番号：</t>
    <rPh sb="0" eb="5">
      <t>ジギョウショバンゴウ</t>
    </rPh>
    <phoneticPr fontId="3"/>
  </si>
  <si>
    <t>施設系・在宅系の別：</t>
    <rPh sb="0" eb="3">
      <t>シセツケイ</t>
    </rPh>
    <rPh sb="4" eb="6">
      <t>ザイタク</t>
    </rPh>
    <rPh sb="6" eb="7">
      <t>ケイ</t>
    </rPh>
    <rPh sb="8" eb="9">
      <t>ベツ</t>
    </rPh>
    <phoneticPr fontId="3"/>
  </si>
  <si>
    <t>ぐんま介護人材育成認証事業者の該当の有無：</t>
    <rPh sb="3" eb="5">
      <t>カイゴ</t>
    </rPh>
    <rPh sb="5" eb="7">
      <t>ジンザイ</t>
    </rPh>
    <rPh sb="7" eb="9">
      <t>イクセイ</t>
    </rPh>
    <rPh sb="9" eb="11">
      <t>ニンショウ</t>
    </rPh>
    <rPh sb="11" eb="14">
      <t>ジギョウシャ</t>
    </rPh>
    <rPh sb="15" eb="17">
      <t>ガイトウ</t>
    </rPh>
    <rPh sb="18" eb="20">
      <t>ウム</t>
    </rPh>
    <phoneticPr fontId="2"/>
  </si>
  <si>
    <t>※消費税込みの金額を記載すること</t>
    <rPh sb="1" eb="5">
      <t>ショウヒゼイコ</t>
    </rPh>
    <rPh sb="7" eb="9">
      <t>キンガク</t>
    </rPh>
    <rPh sb="10" eb="12">
      <t>キサイ</t>
    </rPh>
    <phoneticPr fontId="3"/>
  </si>
  <si>
    <t>区分</t>
    <rPh sb="0" eb="2">
      <t>クブン</t>
    </rPh>
    <phoneticPr fontId="3"/>
  </si>
  <si>
    <t>定員または職員数</t>
    <rPh sb="0" eb="2">
      <t>テイイン</t>
    </rPh>
    <rPh sb="5" eb="8">
      <t>ショクインスウ</t>
    </rPh>
    <phoneticPr fontId="3"/>
  </si>
  <si>
    <t>総事業費</t>
    <rPh sb="0" eb="4">
      <t>ソウジギョウヒ</t>
    </rPh>
    <phoneticPr fontId="3"/>
  </si>
  <si>
    <t>寄附金その他の収入</t>
    <rPh sb="0" eb="3">
      <t>キフキン</t>
    </rPh>
    <rPh sb="5" eb="6">
      <t>タ</t>
    </rPh>
    <rPh sb="7" eb="9">
      <t>シュウニュウ</t>
    </rPh>
    <phoneticPr fontId="3"/>
  </si>
  <si>
    <t>差引額</t>
    <rPh sb="0" eb="3">
      <t>サシヒキガク</t>
    </rPh>
    <phoneticPr fontId="3"/>
  </si>
  <si>
    <t>補助対象経費</t>
    <rPh sb="0" eb="6">
      <t>ホジョタイショウケイヒ</t>
    </rPh>
    <phoneticPr fontId="3"/>
  </si>
  <si>
    <t>選定額</t>
    <rPh sb="0" eb="3">
      <t>センテイガク</t>
    </rPh>
    <phoneticPr fontId="3"/>
  </si>
  <si>
    <t>導入台数</t>
    <rPh sb="0" eb="4">
      <t>ドウニュウダイスウ</t>
    </rPh>
    <phoneticPr fontId="3"/>
  </si>
  <si>
    <t>1台あたりの金額</t>
    <rPh sb="1" eb="2">
      <t>ダイ</t>
    </rPh>
    <rPh sb="6" eb="8">
      <t>キンガク</t>
    </rPh>
    <phoneticPr fontId="3"/>
  </si>
  <si>
    <t>補助率</t>
    <rPh sb="0" eb="3">
      <t>ホジョリツ</t>
    </rPh>
    <phoneticPr fontId="3"/>
  </si>
  <si>
    <t>補助基準額</t>
    <rPh sb="0" eb="5">
      <t>ホジョキジュンガク</t>
    </rPh>
    <phoneticPr fontId="3"/>
  </si>
  <si>
    <t>補助上限額</t>
    <rPh sb="0" eb="5">
      <t>ホジョジョウゲンガク</t>
    </rPh>
    <phoneticPr fontId="3"/>
  </si>
  <si>
    <t>県費補助金所要額</t>
    <rPh sb="0" eb="8">
      <t>ケンピホジョキンショヨウガク</t>
    </rPh>
    <phoneticPr fontId="3"/>
  </si>
  <si>
    <t>介護ロボット</t>
    <rPh sb="0" eb="2">
      <t>カイゴ</t>
    </rPh>
    <phoneticPr fontId="3"/>
  </si>
  <si>
    <t>小計</t>
    <rPh sb="0" eb="2">
      <t>ショウケイ</t>
    </rPh>
    <phoneticPr fontId="3"/>
  </si>
  <si>
    <t>算定額</t>
    <rPh sb="0" eb="3">
      <t>サンテイガク</t>
    </rPh>
    <phoneticPr fontId="3"/>
  </si>
  <si>
    <t>（名）</t>
    <rPh sb="1" eb="2">
      <t>メイ</t>
    </rPh>
    <phoneticPr fontId="3"/>
  </si>
  <si>
    <t>（円）</t>
    <rPh sb="1" eb="2">
      <t>エン</t>
    </rPh>
    <phoneticPr fontId="3"/>
  </si>
  <si>
    <t>（台）</t>
    <rPh sb="1" eb="2">
      <t>ダイ</t>
    </rPh>
    <phoneticPr fontId="3"/>
  </si>
  <si>
    <t>導入台数
上限</t>
    <rPh sb="0" eb="4">
      <t>ドウニュウダイスウ</t>
    </rPh>
    <rPh sb="5" eb="7">
      <t>ジョウゲン</t>
    </rPh>
    <phoneticPr fontId="3"/>
  </si>
  <si>
    <t>合計</t>
    <rPh sb="0" eb="2">
      <t>ゴウケイ</t>
    </rPh>
    <phoneticPr fontId="3"/>
  </si>
  <si>
    <t>…必要な数値等を入力</t>
    <rPh sb="1" eb="3">
      <t>ヒツヨウ</t>
    </rPh>
    <rPh sb="4" eb="7">
      <t>スウチトウ</t>
    </rPh>
    <rPh sb="8" eb="10">
      <t>ニュウリョク</t>
    </rPh>
    <phoneticPr fontId="3"/>
  </si>
  <si>
    <t>…リストから選択</t>
    <rPh sb="6" eb="8">
      <t>センタク</t>
    </rPh>
    <phoneticPr fontId="3"/>
  </si>
  <si>
    <t>社会福祉法人○○</t>
    <rPh sb="0" eb="6">
      <t>シャカイフクシホウジン</t>
    </rPh>
    <phoneticPr fontId="3"/>
  </si>
  <si>
    <t>0000000000000</t>
    <phoneticPr fontId="3"/>
  </si>
  <si>
    <t>（注）１　導入施設・事業所ごとに作成する。</t>
    <rPh sb="1" eb="2">
      <t>チュウ</t>
    </rPh>
    <rPh sb="5" eb="9">
      <t>ドウニュウシセツ</t>
    </rPh>
    <rPh sb="10" eb="13">
      <t>ジギョウショ</t>
    </rPh>
    <rPh sb="16" eb="18">
      <t>サクセイ</t>
    </rPh>
    <phoneticPr fontId="3"/>
  </si>
  <si>
    <t>　　　２　定員または職員数欄には、介護ロボットの場合は定員、ICT機器の場合は職員数を記載すること。</t>
    <rPh sb="5" eb="7">
      <t>テイイン</t>
    </rPh>
    <rPh sb="10" eb="13">
      <t>ショクインスウ</t>
    </rPh>
    <rPh sb="13" eb="14">
      <t>ラン</t>
    </rPh>
    <rPh sb="17" eb="19">
      <t>カイゴ</t>
    </rPh>
    <rPh sb="24" eb="26">
      <t>バアイ</t>
    </rPh>
    <rPh sb="27" eb="29">
      <t>テイイン</t>
    </rPh>
    <rPh sb="33" eb="35">
      <t>キキ</t>
    </rPh>
    <rPh sb="36" eb="38">
      <t>バアイ</t>
    </rPh>
    <rPh sb="39" eb="42">
      <t>ショクインスウ</t>
    </rPh>
    <rPh sb="43" eb="45">
      <t>キサイ</t>
    </rPh>
    <phoneticPr fontId="3"/>
  </si>
  <si>
    <t>　　　３　総事業費欄には、今回の補助事業に要した費用の全額を記載すること。介護ロボットについても、1台あたりの金額ではなく総額を記載する。</t>
    <rPh sb="5" eb="9">
      <t>ソウジギョウヒ</t>
    </rPh>
    <rPh sb="9" eb="10">
      <t>ラン</t>
    </rPh>
    <rPh sb="13" eb="15">
      <t>コンカイ</t>
    </rPh>
    <rPh sb="16" eb="20">
      <t>ホジョジギョウ</t>
    </rPh>
    <rPh sb="21" eb="22">
      <t>ヨウ</t>
    </rPh>
    <rPh sb="24" eb="26">
      <t>ヒヨウ</t>
    </rPh>
    <rPh sb="27" eb="29">
      <t>ゼンガク</t>
    </rPh>
    <rPh sb="30" eb="32">
      <t>キサイ</t>
    </rPh>
    <rPh sb="37" eb="39">
      <t>カイゴ</t>
    </rPh>
    <rPh sb="50" eb="51">
      <t>ダイ</t>
    </rPh>
    <rPh sb="55" eb="57">
      <t>キンガク</t>
    </rPh>
    <rPh sb="61" eb="63">
      <t>ソウガク</t>
    </rPh>
    <rPh sb="64" eb="66">
      <t>キサイ</t>
    </rPh>
    <phoneticPr fontId="3"/>
  </si>
  <si>
    <t>　　　４　寄附金その他の収入があり、区分を二つ以上記載する場合は、区分の数に応じて寄附金その他の収入欄を案分して各々の区分に記載すること。</t>
    <rPh sb="5" eb="8">
      <t>キフキン</t>
    </rPh>
    <rPh sb="10" eb="11">
      <t>タ</t>
    </rPh>
    <rPh sb="12" eb="14">
      <t>シュウニュウ</t>
    </rPh>
    <rPh sb="18" eb="20">
      <t>クブン</t>
    </rPh>
    <rPh sb="21" eb="22">
      <t>フタ</t>
    </rPh>
    <rPh sb="23" eb="25">
      <t>イジョウ</t>
    </rPh>
    <rPh sb="25" eb="27">
      <t>キサイ</t>
    </rPh>
    <rPh sb="29" eb="31">
      <t>バアイ</t>
    </rPh>
    <rPh sb="33" eb="35">
      <t>クブン</t>
    </rPh>
    <rPh sb="36" eb="37">
      <t>カズ</t>
    </rPh>
    <rPh sb="38" eb="39">
      <t>オウ</t>
    </rPh>
    <rPh sb="41" eb="44">
      <t>キフキン</t>
    </rPh>
    <rPh sb="46" eb="47">
      <t>タ</t>
    </rPh>
    <rPh sb="48" eb="50">
      <t>シュウニュウ</t>
    </rPh>
    <rPh sb="50" eb="51">
      <t>ラン</t>
    </rPh>
    <rPh sb="52" eb="54">
      <t>アンブン</t>
    </rPh>
    <rPh sb="56" eb="58">
      <t>オノオノ</t>
    </rPh>
    <rPh sb="59" eb="61">
      <t>クブン</t>
    </rPh>
    <rPh sb="62" eb="64">
      <t>キサイ</t>
    </rPh>
    <phoneticPr fontId="3"/>
  </si>
  <si>
    <t>　　　５　前年度までの導入台数または補助額欄には、介護ロボットの場合は前年度までの導入台数、ICT機器の場合は前年度までの補助額を記載すること。</t>
    <rPh sb="5" eb="8">
      <t>ゼンネンド</t>
    </rPh>
    <rPh sb="11" eb="15">
      <t>ドウニュウダイスウ</t>
    </rPh>
    <rPh sb="18" eb="21">
      <t>ホジョガク</t>
    </rPh>
    <rPh sb="21" eb="22">
      <t>ラン</t>
    </rPh>
    <rPh sb="25" eb="27">
      <t>カイゴ</t>
    </rPh>
    <rPh sb="32" eb="34">
      <t>バアイ</t>
    </rPh>
    <rPh sb="35" eb="38">
      <t>ゼンネンド</t>
    </rPh>
    <rPh sb="41" eb="45">
      <t>ドウニュウダイスウ</t>
    </rPh>
    <rPh sb="49" eb="51">
      <t>キキ</t>
    </rPh>
    <rPh sb="52" eb="54">
      <t>バアイ</t>
    </rPh>
    <rPh sb="55" eb="58">
      <t>ゼンネンド</t>
    </rPh>
    <rPh sb="61" eb="64">
      <t>ホジョガク</t>
    </rPh>
    <rPh sb="65" eb="67">
      <t>キサイ</t>
    </rPh>
    <phoneticPr fontId="3"/>
  </si>
  <si>
    <t>コミュニケーション</t>
  </si>
  <si>
    <t>訪問看護</t>
    <rPh sb="0" eb="4">
      <t>ホウモンカンゴ</t>
    </rPh>
    <phoneticPr fontId="3"/>
  </si>
  <si>
    <t>在宅系</t>
    <rPh sb="0" eb="3">
      <t>ザイタクケイ</t>
    </rPh>
    <phoneticPr fontId="3"/>
  </si>
  <si>
    <t>居宅介護支援事業所</t>
    <rPh sb="0" eb="9">
      <t>キョタクカイゴシエンジギョウショ</t>
    </rPh>
    <phoneticPr fontId="3"/>
  </si>
  <si>
    <t>在宅系</t>
    <rPh sb="0" eb="3">
      <t>ザイタクケイ</t>
    </rPh>
    <phoneticPr fontId="3"/>
  </si>
  <si>
    <t>通信環境機器等</t>
    <rPh sb="0" eb="2">
      <t>ツウシン</t>
    </rPh>
    <rPh sb="2" eb="4">
      <t>カンキョウ</t>
    </rPh>
    <rPh sb="4" eb="6">
      <t>キキ</t>
    </rPh>
    <rPh sb="6" eb="7">
      <t>トウ</t>
    </rPh>
    <phoneticPr fontId="3"/>
  </si>
  <si>
    <t>その他</t>
    <rPh sb="2" eb="3">
      <t>タ</t>
    </rPh>
    <phoneticPr fontId="3"/>
  </si>
  <si>
    <t>福祉用具貸与</t>
    <rPh sb="0" eb="4">
      <t>フクシヨウグ</t>
    </rPh>
    <rPh sb="4" eb="6">
      <t>タイヨ</t>
    </rPh>
    <phoneticPr fontId="3"/>
  </si>
  <si>
    <t>在宅系</t>
    <rPh sb="0" eb="3">
      <t>ザイタクケイ</t>
    </rPh>
    <phoneticPr fontId="3"/>
  </si>
  <si>
    <t>法人名・団体名：</t>
    <rPh sb="0" eb="3">
      <t>ホウジンメイ</t>
    </rPh>
    <rPh sb="4" eb="7">
      <t>ダンタイメイ</t>
    </rPh>
    <phoneticPr fontId="3"/>
  </si>
  <si>
    <t>ICT等の導入支援</t>
    <rPh sb="3" eb="4">
      <t>トウ</t>
    </rPh>
    <rPh sb="5" eb="9">
      <t>ドウニュウシエン</t>
    </rPh>
    <phoneticPr fontId="3"/>
  </si>
  <si>
    <t>導入支援と一体的に行う業務改善支援</t>
    <rPh sb="0" eb="4">
      <t>ドウニュウシエン</t>
    </rPh>
    <rPh sb="5" eb="8">
      <t>イッタイテキ</t>
    </rPh>
    <rPh sb="9" eb="10">
      <t>オコナ</t>
    </rPh>
    <rPh sb="11" eb="17">
      <t>ギョウムカイゼンシエン</t>
    </rPh>
    <phoneticPr fontId="3"/>
  </si>
  <si>
    <t>第三者による業務改善支援</t>
    <rPh sb="0" eb="3">
      <t>ダイサンシャ</t>
    </rPh>
    <rPh sb="6" eb="12">
      <t>ギョウムカイゼンシエン</t>
    </rPh>
    <phoneticPr fontId="3"/>
  </si>
  <si>
    <t>研修・相談等</t>
    <rPh sb="0" eb="2">
      <t>ケンシュウ</t>
    </rPh>
    <rPh sb="3" eb="6">
      <t>ソウダントウ</t>
    </rPh>
    <phoneticPr fontId="3"/>
  </si>
  <si>
    <t>介護ロボット</t>
  </si>
  <si>
    <t>介護ロボット</t>
    <rPh sb="0" eb="2">
      <t>カイゴ</t>
    </rPh>
    <phoneticPr fontId="3"/>
  </si>
  <si>
    <t>種別①</t>
    <rPh sb="0" eb="2">
      <t>シュベツ</t>
    </rPh>
    <phoneticPr fontId="3"/>
  </si>
  <si>
    <t>種別②</t>
    <rPh sb="0" eb="2">
      <t>シュベツ</t>
    </rPh>
    <phoneticPr fontId="3"/>
  </si>
  <si>
    <t>ICT等</t>
  </si>
  <si>
    <t>ICT等</t>
    <rPh sb="3" eb="4">
      <t>トウ</t>
    </rPh>
    <phoneticPr fontId="3"/>
  </si>
  <si>
    <t>製品名
または支援内容・研修名</t>
    <rPh sb="0" eb="3">
      <t>セイヒンメイ</t>
    </rPh>
    <rPh sb="7" eb="11">
      <t>シエンナイヨウ</t>
    </rPh>
    <rPh sb="12" eb="15">
      <t>ケンシュウメイ</t>
    </rPh>
    <phoneticPr fontId="3"/>
  </si>
  <si>
    <t>通信環境整備</t>
  </si>
  <si>
    <t>通信環境整備</t>
    <rPh sb="0" eb="6">
      <t>ツウシンカンキョウセイビ</t>
    </rPh>
    <phoneticPr fontId="3"/>
  </si>
  <si>
    <t>Wi-Fi工事一式</t>
    <rPh sb="5" eb="7">
      <t>コウジ</t>
    </rPh>
    <rPh sb="7" eb="9">
      <t>イッシキ</t>
    </rPh>
    <phoneticPr fontId="3"/>
  </si>
  <si>
    <t>x</t>
    <phoneticPr fontId="3"/>
  </si>
  <si>
    <t>特別養護老人ホーム○○</t>
    <rPh sb="0" eb="4">
      <t>トクベツヨウゴ</t>
    </rPh>
    <rPh sb="4" eb="6">
      <t>ロウジン</t>
    </rPh>
    <phoneticPr fontId="3"/>
  </si>
  <si>
    <t>○○社○○センサー</t>
    <rPh sb="2" eb="3">
      <t>シャ</t>
    </rPh>
    <phoneticPr fontId="3"/>
  </si>
  <si>
    <t>○○社○○リフト</t>
    <rPh sb="2" eb="3">
      <t>シャ</t>
    </rPh>
    <phoneticPr fontId="3"/>
  </si>
  <si>
    <t>温冷機能付き配膳車</t>
    <rPh sb="0" eb="2">
      <t>オンレイ</t>
    </rPh>
    <rPh sb="2" eb="5">
      <t>キノウツ</t>
    </rPh>
    <rPh sb="6" eb="9">
      <t>ハイゼンシャ</t>
    </rPh>
    <phoneticPr fontId="3"/>
  </si>
  <si>
    <t>○○社○○センサーベッド</t>
    <rPh sb="2" eb="3">
      <t>シャ</t>
    </rPh>
    <phoneticPr fontId="3"/>
  </si>
  <si>
    <t>○○社製タブレット</t>
    <rPh sb="2" eb="3">
      <t>シャ</t>
    </rPh>
    <rPh sb="3" eb="4">
      <t>セイ</t>
    </rPh>
    <phoneticPr fontId="3"/>
  </si>
  <si>
    <t>○○社製○○記録ソフト</t>
    <rPh sb="2" eb="4">
      <t>シャセイ</t>
    </rPh>
    <rPh sb="6" eb="8">
      <t>キロク</t>
    </rPh>
    <phoneticPr fontId="3"/>
  </si>
  <si>
    <t>○○コンサルタント派遣</t>
    <rPh sb="9" eb="11">
      <t>ハケン</t>
    </rPh>
    <phoneticPr fontId="3"/>
  </si>
  <si>
    <t>内示額</t>
    <rPh sb="0" eb="3">
      <t>ナイジガク</t>
    </rPh>
    <phoneticPr fontId="3"/>
  </si>
  <si>
    <t>交付申請額</t>
    <rPh sb="0" eb="5">
      <t>コウフシンセイガク</t>
    </rPh>
    <phoneticPr fontId="3"/>
  </si>
  <si>
    <t>（円）</t>
    <rPh sb="1" eb="2">
      <t>エン</t>
    </rPh>
    <phoneticPr fontId="3"/>
  </si>
  <si>
    <t>補助金所要額調書</t>
    <rPh sb="0" eb="3">
      <t>ホジョキン</t>
    </rPh>
    <rPh sb="3" eb="8">
      <t>ショヨウガクチョウショ</t>
    </rPh>
    <phoneticPr fontId="3"/>
  </si>
  <si>
    <t>別記様式第１号別紙１</t>
    <rPh sb="0" eb="4">
      <t>ベッキヨウシキ</t>
    </rPh>
    <rPh sb="4" eb="5">
      <t>ダイ</t>
    </rPh>
    <rPh sb="6" eb="7">
      <t>ゴウ</t>
    </rPh>
    <rPh sb="7" eb="9">
      <t>ベッシ</t>
    </rPh>
    <phoneticPr fontId="3"/>
  </si>
  <si>
    <t>代表者職・氏名：</t>
    <rPh sb="0" eb="3">
      <t>ダイヒョウシャ</t>
    </rPh>
    <rPh sb="3" eb="4">
      <t>ショク</t>
    </rPh>
    <rPh sb="5" eb="7">
      <t>シメイ</t>
    </rPh>
    <phoneticPr fontId="3"/>
  </si>
  <si>
    <t>理事長　群馬　太郎</t>
    <rPh sb="0" eb="3">
      <t>リジチョウ</t>
    </rPh>
    <rPh sb="4" eb="6">
      <t>グンマ</t>
    </rPh>
    <rPh sb="7" eb="9">
      <t>タロウ</t>
    </rPh>
    <phoneticPr fontId="3"/>
  </si>
  <si>
    <t>代表者職・氏名：</t>
    <rPh sb="0" eb="4">
      <t>ダイヒョウシャショク</t>
    </rPh>
    <rPh sb="5" eb="7">
      <t>シメイ</t>
    </rPh>
    <phoneticPr fontId="3"/>
  </si>
  <si>
    <t>介護テクノロジーの
パッケージ型導入支援</t>
    <rPh sb="0" eb="2">
      <t>カイゴ</t>
    </rPh>
    <rPh sb="15" eb="16">
      <t>ガタ</t>
    </rPh>
    <rPh sb="16" eb="18">
      <t>ドウニュウ</t>
    </rPh>
    <rPh sb="18" eb="20">
      <t>シエン</t>
    </rPh>
    <phoneticPr fontId="3"/>
  </si>
  <si>
    <t>介護予防</t>
    <rPh sb="0" eb="4">
      <t>カイゴヨボウ</t>
    </rPh>
    <phoneticPr fontId="3"/>
  </si>
  <si>
    <t>介護医療院</t>
    <rPh sb="0" eb="5">
      <t>カイゴイリョウイン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</si>
</sst>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color theme="1"/>
      <name val="Yu Gothic"/>
      <family val="2"/>
      <scheme val="minor"/>
    </font>
    <font>
      <sz val="11"/>
      <color theme="1"/>
      <name val="Yu Gothic"/>
      <family val="2"/>
      <scheme val="minor"/>
    </font>
    <font>
      <sz val="18"/>
      <color theme="3"/>
      <name val="Yu Gothic Light"/>
      <family val="2"/>
      <charset val="128"/>
      <scheme val="major"/>
    </font>
    <font>
      <sz val="6"/>
      <name val="Yu Gothic"/>
      <family val="3"/>
      <charset val="128"/>
      <scheme val="minor"/>
    </font>
    <font>
      <sz val="11"/>
      <color theme="1"/>
      <name val="Yu Gothic"/>
      <family val="3"/>
      <charset val="128"/>
      <scheme val="minor"/>
    </font>
    <font>
      <sz val="11"/>
      <color theme="1"/>
      <name val="ＭＳ 明朝"/>
      <family val="1"/>
      <charset val="128"/>
    </font>
    <font>
      <sz val="14"/>
      <color theme="1"/>
      <name val="ＭＳ 明朝"/>
      <family val="1"/>
      <charset val="128"/>
    </font>
    <font>
      <sz val="6"/>
      <name val="Yu Gothic"/>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24"/>
      <color theme="1"/>
      <name val="ＭＳ 明朝"/>
      <family val="1"/>
      <charset val="128"/>
    </font>
    <font>
      <sz val="11"/>
      <name val="ＭＳ 明朝"/>
      <family val="1"/>
      <charset val="128"/>
    </font>
    <font>
      <sz val="11"/>
      <color rgb="FFFF0000"/>
      <name val="ＭＳ 明朝"/>
      <family val="1"/>
      <charset val="128"/>
    </font>
    <font>
      <sz val="10"/>
      <color theme="1"/>
      <name val="ＭＳ 明朝"/>
      <family val="1"/>
      <charset val="128"/>
    </font>
    <font>
      <b/>
      <sz val="11"/>
      <color indexed="81"/>
      <name val="MS P ゴシック"/>
      <family val="3"/>
      <charset val="128"/>
    </font>
    <font>
      <b/>
      <sz val="12"/>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auto="1"/>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4" fillId="0" borderId="0">
      <alignment vertical="center"/>
    </xf>
    <xf numFmtId="0" fontId="8" fillId="0" borderId="0">
      <alignment vertical="center"/>
    </xf>
  </cellStyleXfs>
  <cellXfs count="128">
    <xf numFmtId="0" fontId="0" fillId="0" borderId="0" xfId="0"/>
    <xf numFmtId="0" fontId="5" fillId="0" borderId="0" xfId="2" applyFont="1">
      <alignment vertical="center"/>
    </xf>
    <xf numFmtId="0" fontId="8" fillId="0" borderId="0" xfId="3">
      <alignment vertical="center"/>
    </xf>
    <xf numFmtId="0" fontId="5" fillId="2" borderId="0" xfId="2" applyFont="1" applyFill="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12" fontId="5" fillId="0" borderId="0" xfId="0" applyNumberFormat="1" applyFont="1" applyAlignment="1">
      <alignment vertical="center"/>
    </xf>
    <xf numFmtId="38" fontId="5" fillId="0" borderId="1" xfId="1" applyFont="1" applyBorder="1" applyAlignment="1" applyProtection="1">
      <alignment horizontal="center" vertical="center" wrapText="1"/>
    </xf>
    <xf numFmtId="38" fontId="5" fillId="0" borderId="0" xfId="1" applyFont="1" applyAlignment="1" applyProtection="1"/>
    <xf numFmtId="38" fontId="5" fillId="0" borderId="0" xfId="1" applyFont="1" applyAlignment="1" applyProtection="1">
      <alignment wrapText="1"/>
    </xf>
    <xf numFmtId="38" fontId="5" fillId="0" borderId="0" xfId="1" applyFont="1" applyAlignment="1" applyProtection="1">
      <alignment horizontal="right"/>
    </xf>
    <xf numFmtId="38" fontId="5" fillId="4" borderId="0" xfId="1" applyFont="1" applyFill="1" applyAlignment="1" applyProtection="1"/>
    <xf numFmtId="38" fontId="5" fillId="0" borderId="0" xfId="1" applyFont="1" applyAlignment="1" applyProtection="1">
      <alignment horizontal="left"/>
    </xf>
    <xf numFmtId="38" fontId="5" fillId="3" borderId="0" xfId="1" applyFont="1" applyFill="1" applyAlignment="1" applyProtection="1"/>
    <xf numFmtId="0" fontId="10" fillId="0" borderId="0" xfId="0" applyFont="1" applyBorder="1" applyAlignment="1" applyProtection="1">
      <alignment vertical="center"/>
    </xf>
    <xf numFmtId="38" fontId="13" fillId="0" borderId="0" xfId="1" applyFont="1" applyAlignment="1" applyProtection="1"/>
    <xf numFmtId="38" fontId="5" fillId="0" borderId="0" xfId="1" applyFont="1" applyAlignment="1" applyProtection="1">
      <alignment horizontal="center" vertical="center" wrapText="1"/>
    </xf>
    <xf numFmtId="38" fontId="5" fillId="0" borderId="4" xfId="1" applyFont="1" applyBorder="1" applyAlignment="1" applyProtection="1">
      <alignment horizontal="right" wrapText="1"/>
    </xf>
    <xf numFmtId="38" fontId="5" fillId="0" borderId="4" xfId="1" applyFont="1" applyBorder="1" applyAlignment="1" applyProtection="1">
      <alignment horizontal="right"/>
    </xf>
    <xf numFmtId="38" fontId="5" fillId="2" borderId="4" xfId="1" applyFont="1" applyFill="1" applyBorder="1" applyAlignment="1" applyProtection="1">
      <alignment horizontal="right"/>
    </xf>
    <xf numFmtId="38" fontId="13" fillId="3" borderId="5" xfId="1" applyFont="1" applyFill="1" applyBorder="1" applyAlignment="1" applyProtection="1">
      <alignment vertical="center" wrapText="1"/>
    </xf>
    <xf numFmtId="38" fontId="13" fillId="4" borderId="5" xfId="1" applyFont="1" applyFill="1" applyBorder="1" applyAlignment="1" applyProtection="1">
      <alignment vertical="center"/>
    </xf>
    <xf numFmtId="38" fontId="5" fillId="2" borderId="5" xfId="1" applyFont="1" applyFill="1" applyBorder="1" applyAlignment="1" applyProtection="1">
      <alignment vertical="center"/>
    </xf>
    <xf numFmtId="38" fontId="13" fillId="3" borderId="3" xfId="1" applyFont="1" applyFill="1" applyBorder="1" applyAlignment="1" applyProtection="1">
      <alignment vertical="center" wrapText="1"/>
    </xf>
    <xf numFmtId="38" fontId="13" fillId="4" borderId="3" xfId="1" applyFont="1" applyFill="1" applyBorder="1" applyAlignment="1" applyProtection="1">
      <alignment vertical="center"/>
    </xf>
    <xf numFmtId="38" fontId="5" fillId="2" borderId="3" xfId="1" applyFont="1" applyFill="1" applyBorder="1" applyAlignment="1" applyProtection="1">
      <alignment vertical="center"/>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14" fillId="2" borderId="4" xfId="1" applyFont="1" applyFill="1" applyBorder="1" applyAlignment="1" applyProtection="1">
      <alignment vertical="center" wrapText="1"/>
    </xf>
    <xf numFmtId="38" fontId="13" fillId="4" borderId="16" xfId="1" applyFont="1" applyFill="1" applyBorder="1" applyAlignment="1" applyProtection="1">
      <alignment vertical="center"/>
    </xf>
    <xf numFmtId="38" fontId="13" fillId="4" borderId="4" xfId="1" applyFont="1" applyFill="1" applyBorder="1" applyAlignment="1" applyProtection="1">
      <alignment vertical="center"/>
    </xf>
    <xf numFmtId="38" fontId="5" fillId="2" borderId="4" xfId="1" applyFont="1" applyFill="1" applyBorder="1" applyAlignment="1" applyProtection="1">
      <alignment vertical="center"/>
    </xf>
    <xf numFmtId="38" fontId="14" fillId="2" borderId="5" xfId="1" applyFont="1" applyFill="1" applyBorder="1" applyAlignment="1" applyProtection="1">
      <alignment vertical="center" wrapText="1"/>
    </xf>
    <xf numFmtId="38" fontId="13" fillId="4" borderId="14" xfId="1" applyFont="1" applyFill="1" applyBorder="1" applyAlignment="1" applyProtection="1">
      <alignment vertical="center"/>
    </xf>
    <xf numFmtId="38" fontId="14" fillId="2" borderId="3" xfId="1" applyFont="1" applyFill="1" applyBorder="1" applyAlignment="1" applyProtection="1">
      <alignment vertical="center" wrapText="1"/>
    </xf>
    <xf numFmtId="38" fontId="13" fillId="4" borderId="17" xfId="1" applyFont="1" applyFill="1" applyBorder="1" applyAlignment="1" applyProtection="1">
      <alignment vertical="center"/>
    </xf>
    <xf numFmtId="38" fontId="13" fillId="3" borderId="4" xfId="1" applyFont="1" applyFill="1" applyBorder="1" applyAlignment="1" applyProtection="1">
      <alignment vertical="center" wrapText="1"/>
    </xf>
    <xf numFmtId="38" fontId="5" fillId="0" borderId="1" xfId="1" applyFont="1" applyBorder="1" applyAlignment="1" applyProtection="1"/>
    <xf numFmtId="38" fontId="5" fillId="0" borderId="2" xfId="1" applyFont="1" applyBorder="1" applyAlignment="1" applyProtection="1"/>
    <xf numFmtId="38" fontId="5" fillId="0" borderId="0" xfId="1" applyFont="1" applyFill="1" applyAlignment="1" applyProtection="1"/>
    <xf numFmtId="38" fontId="5" fillId="0" borderId="0" xfId="1" applyFont="1" applyFill="1" applyAlignment="1" applyProtection="1">
      <alignment wrapText="1"/>
    </xf>
    <xf numFmtId="38" fontId="5" fillId="0" borderId="0" xfId="1" applyFont="1" applyAlignment="1" applyProtection="1">
      <protection locked="0"/>
    </xf>
    <xf numFmtId="38" fontId="13" fillId="4" borderId="0" xfId="1" applyFont="1" applyFill="1" applyAlignment="1" applyProtection="1">
      <alignment vertical="center"/>
    </xf>
    <xf numFmtId="38" fontId="5" fillId="0" borderId="11" xfId="1" applyFont="1" applyBorder="1" applyAlignment="1" applyProtection="1">
      <alignment vertical="center"/>
    </xf>
    <xf numFmtId="38" fontId="5" fillId="3" borderId="5" xfId="1" applyFont="1" applyFill="1" applyBorder="1" applyAlignment="1" applyProtection="1">
      <alignment vertical="center" wrapText="1"/>
      <protection locked="0"/>
    </xf>
    <xf numFmtId="38" fontId="5" fillId="3" borderId="3" xfId="1" applyFont="1" applyFill="1" applyBorder="1" applyAlignment="1" applyProtection="1">
      <alignment vertical="center" wrapText="1"/>
      <protection locked="0"/>
    </xf>
    <xf numFmtId="38" fontId="5" fillId="4" borderId="5" xfId="1" applyFont="1" applyFill="1" applyBorder="1" applyAlignment="1" applyProtection="1">
      <alignment vertical="center"/>
      <protection locked="0"/>
    </xf>
    <xf numFmtId="38" fontId="5" fillId="4" borderId="3" xfId="1" applyFont="1" applyFill="1" applyBorder="1" applyAlignment="1" applyProtection="1">
      <alignment vertical="center"/>
      <protection locked="0"/>
    </xf>
    <xf numFmtId="38" fontId="5" fillId="4" borderId="0" xfId="1" applyFont="1" applyFill="1" applyAlignment="1" applyProtection="1">
      <alignment vertical="center"/>
      <protection locked="0"/>
    </xf>
    <xf numFmtId="38" fontId="5" fillId="4" borderId="16" xfId="1" applyFont="1" applyFill="1" applyBorder="1" applyAlignment="1" applyProtection="1">
      <alignment vertical="center"/>
      <protection locked="0"/>
    </xf>
    <xf numFmtId="38" fontId="5" fillId="4" borderId="14" xfId="1" applyFont="1" applyFill="1" applyBorder="1" applyAlignment="1" applyProtection="1">
      <alignment vertical="center"/>
      <protection locked="0"/>
    </xf>
    <xf numFmtId="38" fontId="5" fillId="4" borderId="17" xfId="1" applyFont="1" applyFill="1" applyBorder="1" applyAlignment="1" applyProtection="1">
      <alignment vertical="center"/>
      <protection locked="0"/>
    </xf>
    <xf numFmtId="38" fontId="5" fillId="4" borderId="4" xfId="1" applyFont="1" applyFill="1" applyBorder="1" applyAlignment="1" applyProtection="1">
      <alignment vertical="center"/>
      <protection locked="0"/>
    </xf>
    <xf numFmtId="38" fontId="5" fillId="3" borderId="4" xfId="1" applyFont="1" applyFill="1" applyBorder="1" applyAlignment="1" applyProtection="1">
      <alignment vertical="center" wrapText="1"/>
      <protection locked="0"/>
    </xf>
    <xf numFmtId="38" fontId="5" fillId="4" borderId="7" xfId="1" applyFont="1" applyFill="1" applyBorder="1" applyAlignment="1" applyProtection="1">
      <alignment horizontal="left"/>
      <protection locked="0"/>
    </xf>
    <xf numFmtId="38" fontId="5" fillId="4" borderId="4" xfId="1" applyFont="1" applyFill="1" applyBorder="1" applyAlignment="1" applyProtection="1">
      <alignment horizontal="center" vertical="center"/>
      <protection locked="0"/>
    </xf>
    <xf numFmtId="38" fontId="5" fillId="4" borderId="5" xfId="1" applyFont="1" applyFill="1" applyBorder="1" applyAlignment="1" applyProtection="1">
      <alignment horizontal="center" vertical="center"/>
      <protection locked="0"/>
    </xf>
    <xf numFmtId="38" fontId="5" fillId="4" borderId="3"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xf>
    <xf numFmtId="38" fontId="5" fillId="2" borderId="5" xfId="1" applyFont="1" applyFill="1" applyBorder="1" applyAlignment="1" applyProtection="1">
      <alignment horizontal="center" vertical="center"/>
    </xf>
    <xf numFmtId="38" fontId="5" fillId="2" borderId="3" xfId="1" applyFont="1" applyFill="1" applyBorder="1" applyAlignment="1" applyProtection="1">
      <alignment horizontal="center" vertical="center"/>
    </xf>
    <xf numFmtId="12" fontId="5" fillId="0" borderId="4" xfId="1" applyNumberFormat="1" applyFont="1" applyFill="1" applyBorder="1" applyAlignment="1" applyProtection="1">
      <alignment horizontal="center" vertical="center"/>
    </xf>
    <xf numFmtId="12" fontId="5" fillId="0" borderId="5" xfId="1" applyNumberFormat="1" applyFont="1" applyFill="1" applyBorder="1" applyAlignment="1" applyProtection="1">
      <alignment horizontal="center" vertical="center"/>
    </xf>
    <xf numFmtId="12" fontId="5" fillId="0" borderId="3" xfId="1" applyNumberFormat="1" applyFont="1" applyFill="1" applyBorder="1" applyAlignment="1" applyProtection="1">
      <alignment horizontal="center" vertical="center"/>
    </xf>
    <xf numFmtId="38" fontId="5" fillId="2" borderId="15" xfId="1" applyFont="1" applyFill="1" applyBorder="1" applyAlignment="1" applyProtection="1">
      <alignment horizontal="center" vertical="center" textRotation="255"/>
    </xf>
    <xf numFmtId="38" fontId="5" fillId="2" borderId="13" xfId="1" applyFont="1" applyFill="1" applyBorder="1" applyAlignment="1" applyProtection="1">
      <alignment horizontal="center" vertical="center" textRotation="255"/>
    </xf>
    <xf numFmtId="38" fontId="5" fillId="2" borderId="3" xfId="1" applyFont="1" applyFill="1" applyBorder="1" applyAlignment="1" applyProtection="1">
      <alignment horizontal="center" vertical="center" textRotation="255"/>
    </xf>
    <xf numFmtId="38" fontId="5" fillId="4" borderId="1" xfId="1" applyFont="1" applyFill="1" applyBorder="1" applyAlignment="1" applyProtection="1">
      <alignment horizontal="center" vertical="center"/>
      <protection locked="0"/>
    </xf>
    <xf numFmtId="38" fontId="5" fillId="0" borderId="8" xfId="1" applyFont="1" applyBorder="1" applyAlignment="1" applyProtection="1">
      <alignment horizontal="right" wrapText="1"/>
    </xf>
    <xf numFmtId="38" fontId="5" fillId="0" borderId="9" xfId="1" applyFont="1" applyBorder="1" applyAlignment="1" applyProtection="1">
      <alignment horizontal="right" wrapText="1"/>
    </xf>
    <xf numFmtId="38" fontId="5" fillId="0" borderId="10" xfId="1" applyFont="1" applyBorder="1" applyAlignment="1" applyProtection="1">
      <alignment horizontal="right" wrapText="1"/>
    </xf>
    <xf numFmtId="12" fontId="5" fillId="0" borderId="1" xfId="1" applyNumberFormat="1" applyFont="1" applyFill="1" applyBorder="1" applyAlignment="1" applyProtection="1">
      <alignment horizontal="center" vertical="center"/>
    </xf>
    <xf numFmtId="38" fontId="5" fillId="4" borderId="5" xfId="1" applyFont="1" applyFill="1" applyBorder="1" applyAlignment="1" applyProtection="1">
      <alignment horizontal="right" vertical="center"/>
      <protection locked="0"/>
    </xf>
    <xf numFmtId="38" fontId="5" fillId="4" borderId="3" xfId="1" applyFont="1" applyFill="1" applyBorder="1" applyAlignment="1" applyProtection="1">
      <alignment horizontal="right" vertical="center"/>
      <protection locked="0"/>
    </xf>
    <xf numFmtId="38" fontId="5" fillId="0" borderId="1" xfId="1" applyFont="1" applyBorder="1" applyAlignment="1" applyProtection="1">
      <alignment horizontal="center" vertical="center"/>
    </xf>
    <xf numFmtId="38" fontId="5" fillId="0" borderId="4" xfId="1" applyFont="1" applyBorder="1" applyAlignment="1" applyProtection="1">
      <alignment horizontal="center" vertical="center"/>
    </xf>
    <xf numFmtId="38" fontId="5" fillId="0" borderId="5" xfId="1" applyFont="1" applyBorder="1" applyAlignment="1" applyProtection="1">
      <alignment horizontal="center" vertical="center"/>
    </xf>
    <xf numFmtId="38" fontId="5" fillId="0" borderId="3" xfId="1" applyFont="1" applyBorder="1" applyAlignment="1" applyProtection="1">
      <alignment horizontal="center" vertical="center"/>
    </xf>
    <xf numFmtId="38" fontId="12" fillId="2" borderId="4" xfId="1" applyFont="1" applyFill="1" applyBorder="1" applyAlignment="1" applyProtection="1">
      <alignment horizontal="center" vertical="center" shrinkToFit="1"/>
    </xf>
    <xf numFmtId="38" fontId="12" fillId="2" borderId="5" xfId="1" applyFont="1" applyFill="1" applyBorder="1" applyAlignment="1" applyProtection="1">
      <alignment horizontal="center" vertical="center" shrinkToFit="1"/>
    </xf>
    <xf numFmtId="38" fontId="12" fillId="2" borderId="3" xfId="1" applyFont="1" applyFill="1" applyBorder="1" applyAlignment="1" applyProtection="1">
      <alignment horizontal="center" vertical="center" shrinkToFit="1"/>
    </xf>
    <xf numFmtId="38" fontId="14" fillId="2" borderId="1" xfId="1" applyFont="1" applyFill="1" applyBorder="1" applyAlignment="1" applyProtection="1">
      <alignment horizontal="center" vertical="center" textRotation="255" wrapText="1"/>
    </xf>
    <xf numFmtId="38" fontId="5" fillId="2" borderId="4" xfId="1" applyFont="1" applyFill="1" applyBorder="1" applyAlignment="1" applyProtection="1">
      <alignment horizontal="center" vertical="center" textRotation="255"/>
    </xf>
    <xf numFmtId="38" fontId="5" fillId="2" borderId="5" xfId="1" applyFont="1" applyFill="1" applyBorder="1" applyAlignment="1" applyProtection="1">
      <alignment horizontal="center" vertical="center" textRotation="255"/>
    </xf>
    <xf numFmtId="38" fontId="5" fillId="2" borderId="11" xfId="1" applyFont="1" applyFill="1" applyBorder="1" applyAlignment="1" applyProtection="1">
      <alignment horizontal="center" vertical="center"/>
    </xf>
    <xf numFmtId="38" fontId="5" fillId="2" borderId="6" xfId="1" applyFont="1" applyFill="1" applyBorder="1" applyAlignment="1" applyProtection="1">
      <alignment horizontal="center" vertical="center"/>
    </xf>
    <xf numFmtId="38" fontId="5" fillId="2" borderId="12" xfId="1" applyFont="1" applyFill="1" applyBorder="1" applyAlignment="1" applyProtection="1">
      <alignment horizontal="center" vertical="center"/>
    </xf>
    <xf numFmtId="38" fontId="5" fillId="4" borderId="4" xfId="1" applyFont="1" applyFill="1" applyBorder="1" applyAlignment="1" applyProtection="1">
      <alignment horizontal="right" vertical="center"/>
      <protection locked="0"/>
    </xf>
    <xf numFmtId="38" fontId="5" fillId="0" borderId="8" xfId="1" applyFont="1" applyBorder="1" applyAlignment="1" applyProtection="1">
      <alignment horizontal="center" vertical="center"/>
    </xf>
    <xf numFmtId="38" fontId="5" fillId="0" borderId="9" xfId="1" applyFont="1" applyBorder="1" applyAlignment="1" applyProtection="1">
      <alignment horizontal="center" vertical="center"/>
    </xf>
    <xf numFmtId="38" fontId="5" fillId="0" borderId="10" xfId="1" applyFont="1" applyBorder="1" applyAlignment="1" applyProtection="1">
      <alignment horizontal="center" vertical="center"/>
    </xf>
    <xf numFmtId="38" fontId="5" fillId="2" borderId="1" xfId="1" applyFont="1" applyFill="1" applyBorder="1" applyAlignment="1" applyProtection="1">
      <alignment horizontal="center" vertical="center"/>
    </xf>
    <xf numFmtId="38" fontId="5" fillId="2" borderId="2" xfId="1" applyFont="1" applyFill="1" applyBorder="1" applyAlignment="1" applyProtection="1">
      <alignment horizontal="center" vertical="center"/>
    </xf>
    <xf numFmtId="38" fontId="5" fillId="0" borderId="1" xfId="1" applyFont="1" applyBorder="1" applyAlignment="1" applyProtection="1">
      <alignment horizontal="center"/>
    </xf>
    <xf numFmtId="38" fontId="5" fillId="4" borderId="6" xfId="1" applyFont="1" applyFill="1" applyBorder="1" applyAlignment="1" applyProtection="1">
      <alignment horizontal="left"/>
      <protection locked="0"/>
    </xf>
    <xf numFmtId="38" fontId="5" fillId="3" borderId="6" xfId="1" applyFont="1" applyFill="1" applyBorder="1" applyAlignment="1" applyProtection="1">
      <alignment horizontal="left"/>
      <protection locked="0"/>
    </xf>
    <xf numFmtId="176" fontId="5" fillId="4" borderId="6" xfId="1" applyNumberFormat="1" applyFont="1" applyFill="1" applyBorder="1" applyAlignment="1" applyProtection="1">
      <alignment horizontal="left"/>
      <protection locked="0"/>
    </xf>
    <xf numFmtId="0" fontId="12" fillId="0" borderId="6" xfId="0" applyFont="1" applyBorder="1" applyAlignment="1" applyProtection="1">
      <alignment horizontal="left" vertical="center"/>
    </xf>
    <xf numFmtId="38" fontId="5" fillId="3" borderId="7" xfId="1" applyFont="1" applyFill="1" applyBorder="1" applyAlignment="1" applyProtection="1">
      <alignment horizontal="left"/>
      <protection locked="0"/>
    </xf>
    <xf numFmtId="38" fontId="5" fillId="2" borderId="8" xfId="1" applyFont="1" applyFill="1" applyBorder="1" applyAlignment="1" applyProtection="1">
      <alignment horizontal="center" vertical="center"/>
    </xf>
    <xf numFmtId="38" fontId="5" fillId="2" borderId="9" xfId="1" applyFont="1" applyFill="1" applyBorder="1" applyAlignment="1" applyProtection="1">
      <alignment horizontal="center" vertical="center"/>
    </xf>
    <xf numFmtId="38" fontId="5" fillId="2" borderId="10" xfId="1" applyFont="1" applyFill="1" applyBorder="1" applyAlignment="1" applyProtection="1">
      <alignment horizontal="center" vertical="center"/>
    </xf>
    <xf numFmtId="38" fontId="5" fillId="2" borderId="3" xfId="1" applyFont="1" applyFill="1" applyBorder="1" applyAlignment="1" applyProtection="1">
      <alignment horizontal="right" vertical="center"/>
    </xf>
    <xf numFmtId="38" fontId="5" fillId="2" borderId="1" xfId="1" applyFont="1" applyFill="1" applyBorder="1" applyAlignment="1" applyProtection="1">
      <alignment horizontal="right" vertical="center"/>
    </xf>
    <xf numFmtId="12" fontId="5" fillId="2" borderId="3" xfId="1" applyNumberFormat="1" applyFont="1" applyFill="1" applyBorder="1" applyAlignment="1" applyProtection="1">
      <alignment horizontal="center" vertical="center"/>
    </xf>
    <xf numFmtId="12" fontId="5" fillId="2" borderId="1" xfId="1" applyNumberFormat="1" applyFont="1" applyFill="1" applyBorder="1" applyAlignment="1" applyProtection="1">
      <alignment horizontal="center" vertical="center"/>
    </xf>
    <xf numFmtId="38" fontId="14" fillId="0" borderId="1" xfId="1" applyFont="1" applyBorder="1" applyAlignment="1" applyProtection="1">
      <alignment horizontal="center" vertical="center" textRotation="255"/>
    </xf>
    <xf numFmtId="38" fontId="5" fillId="0" borderId="8" xfId="1" applyFont="1" applyFill="1" applyBorder="1" applyAlignment="1" applyProtection="1">
      <alignment vertical="center" wrapText="1"/>
    </xf>
    <xf numFmtId="38" fontId="5" fillId="0" borderId="9" xfId="1" applyFont="1" applyFill="1" applyBorder="1" applyAlignment="1" applyProtection="1">
      <alignment vertical="center" wrapText="1"/>
    </xf>
    <xf numFmtId="38" fontId="5" fillId="0" borderId="10" xfId="1" applyFont="1" applyFill="1" applyBorder="1" applyAlignment="1" applyProtection="1">
      <alignment vertical="center" wrapText="1"/>
    </xf>
    <xf numFmtId="38" fontId="11" fillId="0" borderId="0" xfId="1" applyFont="1" applyAlignment="1" applyProtection="1">
      <alignment horizontal="center" vertical="center"/>
    </xf>
    <xf numFmtId="38" fontId="14" fillId="2" borderId="8" xfId="1" applyFont="1" applyFill="1" applyBorder="1" applyAlignment="1" applyProtection="1">
      <alignment vertical="center" wrapText="1"/>
    </xf>
    <xf numFmtId="38" fontId="14" fillId="2" borderId="9" xfId="1" applyFont="1" applyFill="1" applyBorder="1" applyAlignment="1" applyProtection="1">
      <alignment vertical="center" wrapText="1"/>
    </xf>
    <xf numFmtId="38" fontId="14" fillId="2" borderId="10" xfId="1" applyFont="1" applyFill="1" applyBorder="1" applyAlignment="1" applyProtection="1">
      <alignment vertical="center" wrapText="1"/>
    </xf>
    <xf numFmtId="38" fontId="13" fillId="4" borderId="7" xfId="1" applyFont="1" applyFill="1" applyBorder="1" applyAlignment="1" applyProtection="1">
      <alignment horizontal="left"/>
    </xf>
    <xf numFmtId="38" fontId="13" fillId="4" borderId="4"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3" fillId="4" borderId="3" xfId="1" applyFont="1" applyFill="1" applyBorder="1" applyAlignment="1" applyProtection="1">
      <alignment horizontal="center" vertical="center"/>
    </xf>
    <xf numFmtId="38" fontId="13" fillId="4" borderId="6" xfId="1" applyFont="1" applyFill="1" applyBorder="1" applyAlignment="1" applyProtection="1">
      <alignment horizontal="left"/>
    </xf>
    <xf numFmtId="38" fontId="13" fillId="3" borderId="6" xfId="1" applyFont="1" applyFill="1" applyBorder="1" applyAlignment="1" applyProtection="1">
      <alignment horizontal="left"/>
    </xf>
    <xf numFmtId="176" fontId="13" fillId="4" borderId="6" xfId="1" quotePrefix="1" applyNumberFormat="1" applyFont="1" applyFill="1" applyBorder="1" applyAlignment="1" applyProtection="1">
      <alignment horizontal="left"/>
    </xf>
    <xf numFmtId="176" fontId="13" fillId="4" borderId="6" xfId="1" applyNumberFormat="1" applyFont="1" applyFill="1" applyBorder="1" applyAlignment="1" applyProtection="1">
      <alignment horizontal="left"/>
    </xf>
    <xf numFmtId="38" fontId="13" fillId="3" borderId="7" xfId="1" applyFont="1" applyFill="1" applyBorder="1" applyAlignment="1" applyProtection="1">
      <alignment horizontal="left"/>
    </xf>
    <xf numFmtId="38" fontId="13" fillId="4" borderId="1" xfId="1" applyFont="1" applyFill="1" applyBorder="1" applyAlignment="1" applyProtection="1">
      <alignment horizontal="center" vertical="center"/>
    </xf>
    <xf numFmtId="38" fontId="13" fillId="4" borderId="5" xfId="1" applyFont="1" applyFill="1" applyBorder="1" applyAlignment="1" applyProtection="1">
      <alignment horizontal="right" vertical="center"/>
    </xf>
    <xf numFmtId="38" fontId="13" fillId="4" borderId="3" xfId="1" applyFont="1" applyFill="1" applyBorder="1" applyAlignment="1" applyProtection="1">
      <alignment horizontal="right" vertical="center"/>
    </xf>
    <xf numFmtId="38" fontId="13" fillId="4" borderId="4" xfId="1" applyFont="1" applyFill="1" applyBorder="1" applyAlignment="1" applyProtection="1">
      <alignment horizontal="right" vertical="center"/>
    </xf>
    <xf numFmtId="38" fontId="5" fillId="2" borderId="13" xfId="1" applyFont="1" applyFill="1" applyBorder="1" applyAlignment="1" applyProtection="1">
      <alignment vertical="center"/>
    </xf>
  </cellXfs>
  <cellStyles count="4">
    <cellStyle name="桁区切り" xfId="1" builtinId="6"/>
    <cellStyle name="標準" xfId="0" builtinId="0"/>
    <cellStyle name="標準 2" xfId="2" xr:uid="{6F09B747-456E-47C0-BE1B-950ACA6A3A23}"/>
    <cellStyle name="標準 3" xfId="3" xr:uid="{3FDF00EC-A48D-4562-A8B1-4F12463ADD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68BFA-CC8C-450C-B503-6E34D1DBBD84}">
  <sheetPr>
    <pageSetUpPr fitToPage="1"/>
  </sheetPr>
  <dimension ref="A1:V44"/>
  <sheetViews>
    <sheetView tabSelected="1" zoomScale="66" zoomScaleNormal="70" workbookViewId="0">
      <pane xSplit="1" topLeftCell="B1" activePane="topRight" state="frozen"/>
      <selection activeCell="L28" sqref="L28:L32"/>
      <selection pane="topRight" activeCell="S22" sqref="S22"/>
    </sheetView>
  </sheetViews>
  <sheetFormatPr defaultRowHeight="13.8"/>
  <cols>
    <col min="1" max="1" width="8.796875" style="8"/>
    <col min="2" max="2" width="18.296875" style="9" bestFit="1" customWidth="1"/>
    <col min="3" max="3" width="18.296875" style="9" customWidth="1"/>
    <col min="4" max="4" width="22.19921875" style="8" bestFit="1" customWidth="1"/>
    <col min="5" max="5" width="8.796875" style="8"/>
    <col min="6" max="10" width="12" style="8" customWidth="1"/>
    <col min="11" max="11" width="8.69921875" style="8" bestFit="1" customWidth="1"/>
    <col min="12" max="13" width="12" style="8" customWidth="1"/>
    <col min="14" max="14" width="8.59765625" style="8" bestFit="1" customWidth="1"/>
    <col min="15" max="20" width="12" style="8" customWidth="1"/>
    <col min="21" max="16384" width="8.796875" style="8"/>
  </cols>
  <sheetData>
    <row r="1" spans="1:22">
      <c r="A1" s="8" t="s">
        <v>111</v>
      </c>
    </row>
    <row r="2" spans="1:22" ht="38.200000000000003" customHeight="1">
      <c r="A2" s="110" t="s">
        <v>110</v>
      </c>
      <c r="B2" s="110"/>
      <c r="C2" s="110"/>
      <c r="D2" s="110"/>
      <c r="E2" s="110"/>
      <c r="F2" s="110"/>
      <c r="G2" s="110"/>
      <c r="H2" s="110"/>
      <c r="I2" s="110"/>
      <c r="J2" s="110"/>
      <c r="K2" s="110"/>
      <c r="L2" s="110"/>
      <c r="M2" s="110"/>
      <c r="N2" s="110"/>
      <c r="O2" s="110"/>
      <c r="P2" s="110"/>
      <c r="Q2" s="110"/>
      <c r="R2" s="110"/>
      <c r="S2" s="110"/>
      <c r="T2" s="110"/>
    </row>
    <row r="4" spans="1:22">
      <c r="Q4" s="10" t="s">
        <v>83</v>
      </c>
      <c r="R4" s="54"/>
      <c r="S4" s="54"/>
      <c r="T4" s="54"/>
    </row>
    <row r="5" spans="1:22">
      <c r="Q5" s="10" t="s">
        <v>114</v>
      </c>
      <c r="R5" s="54"/>
      <c r="S5" s="54"/>
      <c r="T5" s="54"/>
    </row>
    <row r="6" spans="1:22">
      <c r="Q6" s="10" t="s">
        <v>38</v>
      </c>
      <c r="R6" s="94"/>
      <c r="S6" s="94"/>
      <c r="T6" s="94"/>
    </row>
    <row r="7" spans="1:22">
      <c r="Q7" s="10" t="s">
        <v>39</v>
      </c>
      <c r="R7" s="95"/>
      <c r="S7" s="95"/>
      <c r="T7" s="95"/>
    </row>
    <row r="8" spans="1:22" ht="14.4" customHeight="1">
      <c r="A8" s="11"/>
      <c r="B8" s="12" t="s">
        <v>65</v>
      </c>
      <c r="Q8" s="10" t="s">
        <v>40</v>
      </c>
      <c r="R8" s="96"/>
      <c r="S8" s="96"/>
      <c r="T8" s="96"/>
    </row>
    <row r="9" spans="1:22">
      <c r="A9" s="13"/>
      <c r="B9" s="9" t="s">
        <v>66</v>
      </c>
      <c r="Q9" s="10" t="s">
        <v>41</v>
      </c>
      <c r="R9" s="97">
        <f>+IFERROR(VLOOKUP(R7,データリスト!A26:B50,2,FALSE),)</f>
        <v>0</v>
      </c>
      <c r="S9" s="97"/>
      <c r="T9" s="97"/>
      <c r="U9" s="14"/>
      <c r="V9" s="14"/>
    </row>
    <row r="10" spans="1:22">
      <c r="Q10" s="10" t="s">
        <v>42</v>
      </c>
      <c r="R10" s="98"/>
      <c r="S10" s="98"/>
      <c r="T10" s="98"/>
    </row>
    <row r="11" spans="1:22">
      <c r="A11" s="15" t="s">
        <v>43</v>
      </c>
    </row>
    <row r="12" spans="1:22" s="16" customFormat="1" ht="39.450000000000003" customHeight="1">
      <c r="A12" s="7" t="s">
        <v>44</v>
      </c>
      <c r="B12" s="7" t="s">
        <v>90</v>
      </c>
      <c r="C12" s="7" t="s">
        <v>91</v>
      </c>
      <c r="D12" s="7" t="s">
        <v>94</v>
      </c>
      <c r="E12" s="7" t="s">
        <v>45</v>
      </c>
      <c r="F12" s="7" t="s">
        <v>46</v>
      </c>
      <c r="G12" s="7" t="s">
        <v>47</v>
      </c>
      <c r="H12" s="7" t="s">
        <v>48</v>
      </c>
      <c r="I12" s="7" t="s">
        <v>49</v>
      </c>
      <c r="J12" s="7" t="s">
        <v>50</v>
      </c>
      <c r="K12" s="7" t="s">
        <v>63</v>
      </c>
      <c r="L12" s="7" t="s">
        <v>51</v>
      </c>
      <c r="M12" s="7" t="s">
        <v>52</v>
      </c>
      <c r="N12" s="7" t="s">
        <v>53</v>
      </c>
      <c r="O12" s="7" t="s">
        <v>54</v>
      </c>
      <c r="P12" s="7" t="s">
        <v>55</v>
      </c>
      <c r="Q12" s="7" t="s">
        <v>59</v>
      </c>
      <c r="R12" s="7" t="s">
        <v>56</v>
      </c>
      <c r="S12" s="7" t="s">
        <v>107</v>
      </c>
      <c r="T12" s="7" t="s">
        <v>108</v>
      </c>
    </row>
    <row r="13" spans="1:22" s="10" customFormat="1">
      <c r="A13" s="106" t="s">
        <v>57</v>
      </c>
      <c r="B13" s="17"/>
      <c r="C13" s="68"/>
      <c r="D13" s="18"/>
      <c r="E13" s="18" t="s">
        <v>60</v>
      </c>
      <c r="F13" s="18" t="s">
        <v>61</v>
      </c>
      <c r="G13" s="18" t="s">
        <v>61</v>
      </c>
      <c r="H13" s="18" t="s">
        <v>61</v>
      </c>
      <c r="I13" s="18" t="s">
        <v>61</v>
      </c>
      <c r="J13" s="18" t="s">
        <v>61</v>
      </c>
      <c r="K13" s="18" t="s">
        <v>62</v>
      </c>
      <c r="L13" s="18" t="s">
        <v>62</v>
      </c>
      <c r="M13" s="18" t="s">
        <v>61</v>
      </c>
      <c r="N13" s="19"/>
      <c r="O13" s="18" t="s">
        <v>61</v>
      </c>
      <c r="P13" s="18" t="s">
        <v>61</v>
      </c>
      <c r="Q13" s="18" t="s">
        <v>61</v>
      </c>
      <c r="R13" s="18" t="s">
        <v>61</v>
      </c>
      <c r="S13" s="18" t="s">
        <v>109</v>
      </c>
      <c r="T13" s="18" t="s">
        <v>109</v>
      </c>
    </row>
    <row r="14" spans="1:22" ht="30.05" customHeight="1">
      <c r="A14" s="106"/>
      <c r="B14" s="44"/>
      <c r="C14" s="69"/>
      <c r="D14" s="46"/>
      <c r="E14" s="57"/>
      <c r="F14" s="46"/>
      <c r="G14" s="72"/>
      <c r="H14" s="22" t="str">
        <f>IF(F14-G14=0,"",F14-G14)</f>
        <v/>
      </c>
      <c r="I14" s="46"/>
      <c r="J14" s="22" t="str">
        <f>IF(MIN(H14:I14)=0,"",MIN(H14:I14))</f>
        <v/>
      </c>
      <c r="K14" s="102" t="str">
        <f>IF(E14=0,"",ROUNDUP(E14*0.2,0))</f>
        <v/>
      </c>
      <c r="L14" s="46"/>
      <c r="M14" s="22" t="str">
        <f>IFERROR(ROUNDDOWN(J14/L14,0),"")</f>
        <v/>
      </c>
      <c r="N14" s="104">
        <v>0.75</v>
      </c>
      <c r="O14" s="22" t="str">
        <f>IFERROR(ROUNDDOWN(M14*$N$14,-3),"")</f>
        <v/>
      </c>
      <c r="P14" s="22" t="str">
        <f>IF(F14&gt;0,IF(OR(B14="移乗介護（装着型）",B14="移乗介護（非装着型）",B14="入浴支援"),1000000,300000),"")</f>
        <v/>
      </c>
      <c r="Q14" s="22" t="str">
        <f>IF(MIN(O14:P14)=0,"",MIN(O14:P14))</f>
        <v/>
      </c>
      <c r="R14" s="22" t="str">
        <f>IFERROR(ROUNDDOWN(Q14,-3)*L14,"")</f>
        <v/>
      </c>
      <c r="S14" s="46"/>
      <c r="T14" s="22" t="str">
        <f>IF(S14="","",MIN(R14,S14))</f>
        <v/>
      </c>
    </row>
    <row r="15" spans="1:22" ht="30.05" customHeight="1">
      <c r="A15" s="106"/>
      <c r="B15" s="44"/>
      <c r="C15" s="69"/>
      <c r="D15" s="46"/>
      <c r="E15" s="67"/>
      <c r="F15" s="46"/>
      <c r="G15" s="72"/>
      <c r="H15" s="22" t="str">
        <f>IF(F15-G15=0,"",F15-G15)</f>
        <v/>
      </c>
      <c r="I15" s="46"/>
      <c r="J15" s="22" t="str">
        <f>IF(MIN(H15:I15)=0,"",MIN(H15:I15))</f>
        <v/>
      </c>
      <c r="K15" s="103"/>
      <c r="L15" s="46"/>
      <c r="M15" s="22" t="str">
        <f>IFERROR(ROUNDDOWN(J15/L15,0),"")</f>
        <v/>
      </c>
      <c r="N15" s="105"/>
      <c r="O15" s="22" t="str">
        <f>IFERROR(ROUNDDOWN(M15*$N$14,-3),"")</f>
        <v/>
      </c>
      <c r="P15" s="22" t="str">
        <f>IF(F15&gt;0,IF(OR(B15="移乗介護（装着型）",B15="移乗介護（非装着型）",B15="入浴支援"),1000000,300000),"")</f>
        <v/>
      </c>
      <c r="Q15" s="22" t="str">
        <f>IF(MIN(O15:P15)=0,"",MIN(O15:P15))</f>
        <v/>
      </c>
      <c r="R15" s="22" t="str">
        <f>IFERROR(ROUNDDOWN(Q15,-3)*L15,"")</f>
        <v/>
      </c>
      <c r="S15" s="48"/>
      <c r="T15" s="22" t="str">
        <f>IF(S15="","",MIN(R15,S15))</f>
        <v/>
      </c>
    </row>
    <row r="16" spans="1:22" ht="30.05" customHeight="1">
      <c r="A16" s="106"/>
      <c r="B16" s="44"/>
      <c r="C16" s="69"/>
      <c r="D16" s="46"/>
      <c r="E16" s="67"/>
      <c r="F16" s="46"/>
      <c r="G16" s="72"/>
      <c r="H16" s="22" t="str">
        <f>IF(F16-G16=0,"",F16-G16)</f>
        <v/>
      </c>
      <c r="I16" s="46"/>
      <c r="J16" s="22" t="str">
        <f>IF(MIN(H16:I16)=0,"",MIN(H16:I16))</f>
        <v/>
      </c>
      <c r="K16" s="103"/>
      <c r="L16" s="46"/>
      <c r="M16" s="22" t="str">
        <f>IFERROR(ROUNDDOWN(J16/L16,0),"")</f>
        <v/>
      </c>
      <c r="N16" s="105"/>
      <c r="O16" s="22" t="str">
        <f>IFERROR(ROUNDDOWN(M16*$N$14,-3),"")</f>
        <v/>
      </c>
      <c r="P16" s="22" t="str">
        <f>IF(F16&gt;0,IF(OR(B16="移乗介護（装着型）",B16="移乗介護（非装着型）",B16="入浴支援"),1000000,300000),"")</f>
        <v/>
      </c>
      <c r="Q16" s="22" t="str">
        <f>IF(MIN(O16:P16)=0,"",MIN(O16:P16))</f>
        <v/>
      </c>
      <c r="R16" s="22" t="str">
        <f>IFERROR(ROUNDDOWN(Q16,-3)*L16,"")</f>
        <v/>
      </c>
      <c r="S16" s="48"/>
      <c r="T16" s="22" t="str">
        <f>IF(S16="","",MIN(R16,S16))</f>
        <v/>
      </c>
    </row>
    <row r="17" spans="1:20" ht="30.05" customHeight="1">
      <c r="A17" s="106"/>
      <c r="B17" s="45"/>
      <c r="C17" s="70"/>
      <c r="D17" s="47"/>
      <c r="E17" s="67"/>
      <c r="F17" s="47"/>
      <c r="G17" s="72"/>
      <c r="H17" s="25" t="str">
        <f>IF(F17-G17=0,"",F17-G17)</f>
        <v/>
      </c>
      <c r="I17" s="47"/>
      <c r="J17" s="25" t="str">
        <f>IF(MIN(H17:I17)=0,"",MIN(H17:I17))</f>
        <v/>
      </c>
      <c r="K17" s="103"/>
      <c r="L17" s="47"/>
      <c r="M17" s="25" t="str">
        <f>IFERROR(ROUNDDOWN(J17/L17,0),"")</f>
        <v/>
      </c>
      <c r="N17" s="105"/>
      <c r="O17" s="22" t="str">
        <f>IFERROR(ROUNDDOWN(M17*$N$14,-3),"")</f>
        <v/>
      </c>
      <c r="P17" s="25" t="str">
        <f>IF(F17&gt;0,IF(OR(B17="移乗介護（装着型）",B17="移乗介護（非装着型）",B17="入浴支援"),1000000,300000),"")</f>
        <v/>
      </c>
      <c r="Q17" s="25" t="str">
        <f>IF(MIN(O17:P17)=0,"",MIN(O17:P17))</f>
        <v/>
      </c>
      <c r="R17" s="25" t="str">
        <f>IFERROR(ROUNDDOWN(Q17,-3)*L17,"")</f>
        <v/>
      </c>
      <c r="S17" s="48"/>
      <c r="T17" s="22" t="str">
        <f>IF(S17="","",MIN(R17,S17))</f>
        <v/>
      </c>
    </row>
    <row r="18" spans="1:20" ht="20.05" customHeight="1">
      <c r="A18" s="106"/>
      <c r="B18" s="74" t="s">
        <v>58</v>
      </c>
      <c r="C18" s="74"/>
      <c r="D18" s="74"/>
      <c r="E18" s="74"/>
      <c r="F18" s="26" t="str">
        <f>IF(SUM(F14:F17)=0,"",SUM(F14:F17))</f>
        <v/>
      </c>
      <c r="G18" s="73"/>
      <c r="H18" s="26" t="str">
        <f>IF(SUM(H14:H17)=0,"",SUM(H14:H17))</f>
        <v/>
      </c>
      <c r="I18" s="26" t="str">
        <f>IF(SUM(I14:I17)=0,"",SUM(I14:I17))</f>
        <v/>
      </c>
      <c r="J18" s="26" t="str">
        <f>IF(SUM(J14:J17)=0,"",SUM(J14:J17))</f>
        <v/>
      </c>
      <c r="K18" s="103"/>
      <c r="L18" s="26" t="str">
        <f>IF(SUM(L14:L17)=0,"",SUM(L14:L17))</f>
        <v/>
      </c>
      <c r="M18" s="26" t="str">
        <f>IF(SUM(M14:M17)=0,"",SUM(M14:M17))</f>
        <v/>
      </c>
      <c r="N18" s="105"/>
      <c r="O18" s="26" t="str">
        <f>IF(SUM(O14:O17)=0,"",SUM(O14:O17))</f>
        <v/>
      </c>
      <c r="P18" s="27"/>
      <c r="Q18" s="26" t="str">
        <f>IF(SUM(Q14:Q17)=0,"",SUM(Q14:Q17))</f>
        <v/>
      </c>
      <c r="R18" s="26" t="str">
        <f>IF(SUM(R14:R17)=0,"",SUM(R14:R17))</f>
        <v/>
      </c>
      <c r="S18" s="43" t="str">
        <f>IF(SUM(S14:S17)=0,"",SUM(S14:S17))</f>
        <v/>
      </c>
      <c r="T18" s="26" t="str">
        <f>IF(SUM(T14:T17)=0,"",SUM(T14:T17))</f>
        <v/>
      </c>
    </row>
    <row r="19" spans="1:20" ht="30.05" customHeight="1">
      <c r="A19" s="64" t="s">
        <v>80</v>
      </c>
      <c r="B19" s="28" t="str">
        <f>IF(D19="","","介護サービスの質の向上")</f>
        <v/>
      </c>
      <c r="C19" s="111"/>
      <c r="D19" s="49"/>
      <c r="E19" s="57"/>
      <c r="F19" s="52"/>
      <c r="G19" s="87"/>
      <c r="H19" s="31" t="str">
        <f>IF(F19-G19=0,"",F19-G19)</f>
        <v/>
      </c>
      <c r="I19" s="52"/>
      <c r="J19" s="31" t="str">
        <f>IF(MIN(H19:I19)=0,"",MIN(H19:I19))</f>
        <v/>
      </c>
      <c r="K19" s="102" t="str">
        <f>IF(E19=0,"",ROUNDUP(E19*0.2,0))</f>
        <v/>
      </c>
      <c r="L19" s="46"/>
      <c r="M19" s="22" t="str">
        <f>IFERROR(ROUNDDOWN(J19/L19,0),"")</f>
        <v/>
      </c>
      <c r="N19" s="63">
        <v>0.75</v>
      </c>
      <c r="O19" s="22" t="str">
        <f>IFERROR(ROUNDDOWN(M19*$N$19,-3),"")</f>
        <v/>
      </c>
      <c r="P19" s="31" t="str">
        <f>IF(F19&gt;0,1000000,"")</f>
        <v/>
      </c>
      <c r="Q19" s="31" t="str">
        <f>IF(MIN(O19:P19)=0,"",MIN(O19:P19))</f>
        <v/>
      </c>
      <c r="R19" s="22" t="str">
        <f>IFERROR(ROUNDDOWN(Q19,-3)*L19,"")</f>
        <v/>
      </c>
      <c r="S19" s="48"/>
      <c r="T19" s="22" t="str">
        <f>IF(S19="","",MIN(R19,S19))</f>
        <v/>
      </c>
    </row>
    <row r="20" spans="1:20" ht="30.05" customHeight="1">
      <c r="A20" s="65"/>
      <c r="B20" s="32" t="str">
        <f>IF(D20="","","介護サービスの質の向上")</f>
        <v/>
      </c>
      <c r="C20" s="112"/>
      <c r="D20" s="50"/>
      <c r="E20" s="67"/>
      <c r="F20" s="46"/>
      <c r="G20" s="72"/>
      <c r="H20" s="22" t="str">
        <f>IF(F20-G20=0,"",F20-G20)</f>
        <v/>
      </c>
      <c r="I20" s="46"/>
      <c r="J20" s="22" t="str">
        <f>IF(MIN(H20:I20)=0,"",MIN(H20:I20))</f>
        <v/>
      </c>
      <c r="K20" s="103"/>
      <c r="L20" s="46"/>
      <c r="M20" s="22" t="str">
        <f>IFERROR(ROUNDDOWN(J20/L20,0),"")</f>
        <v/>
      </c>
      <c r="N20" s="71"/>
      <c r="O20" s="22" t="str">
        <f>IFERROR(ROUNDDOWN(M20*$N$19,-3),"")</f>
        <v/>
      </c>
      <c r="P20" s="22" t="str">
        <f>IF(F20&gt;0,1000000,"")</f>
        <v/>
      </c>
      <c r="Q20" s="127" t="str">
        <f>IF(MIN(O20:P20)=0,"",MIN(O20:P20))</f>
        <v/>
      </c>
      <c r="R20" s="22" t="str">
        <f>IFERROR(ROUNDDOWN(Q20,-3)*L20,"")</f>
        <v/>
      </c>
      <c r="S20" s="48"/>
      <c r="T20" s="22" t="str">
        <f>IF(S20="","",MIN(R20,S20))</f>
        <v/>
      </c>
    </row>
    <row r="21" spans="1:20" ht="30.05" customHeight="1">
      <c r="A21" s="65"/>
      <c r="B21" s="32" t="str">
        <f>IF(D21="","","介護サービスの質の向上")</f>
        <v/>
      </c>
      <c r="C21" s="112"/>
      <c r="D21" s="50"/>
      <c r="E21" s="67"/>
      <c r="F21" s="46"/>
      <c r="G21" s="72"/>
      <c r="H21" s="22" t="str">
        <f>IF(F21-G21=0,"",F21-G21)</f>
        <v/>
      </c>
      <c r="I21" s="46"/>
      <c r="J21" s="22" t="str">
        <f>IF(MIN(H21:I21)=0,"",MIN(H21:I21))</f>
        <v/>
      </c>
      <c r="K21" s="103"/>
      <c r="L21" s="46"/>
      <c r="M21" s="22" t="str">
        <f>IFERROR(ROUNDDOWN(J21/L21,0),"")</f>
        <v/>
      </c>
      <c r="N21" s="71"/>
      <c r="O21" s="22" t="str">
        <f>IFERROR(ROUNDDOWN(M21*$N$19,-3),"")</f>
        <v/>
      </c>
      <c r="P21" s="22" t="str">
        <f>IF(F21&gt;0,1000000,"")</f>
        <v/>
      </c>
      <c r="Q21" s="127" t="str">
        <f>IF(MIN(O21:P21)=0,"",MIN(O21:P21))</f>
        <v/>
      </c>
      <c r="R21" s="22" t="str">
        <f>IFERROR(ROUNDDOWN(Q21,-3)*L21,"")</f>
        <v/>
      </c>
      <c r="S21" s="48"/>
      <c r="T21" s="22" t="str">
        <f>IF(S21="","",MIN(R21,S21))</f>
        <v/>
      </c>
    </row>
    <row r="22" spans="1:20" ht="30.05" customHeight="1">
      <c r="A22" s="65"/>
      <c r="B22" s="34" t="str">
        <f>IF(D22="","","介護サービスの質の向上")</f>
        <v/>
      </c>
      <c r="C22" s="113"/>
      <c r="D22" s="51"/>
      <c r="E22" s="67"/>
      <c r="F22" s="47"/>
      <c r="G22" s="72"/>
      <c r="H22" s="25" t="str">
        <f>IF(F22-G22=0,"",F22-G22)</f>
        <v/>
      </c>
      <c r="I22" s="47"/>
      <c r="J22" s="25" t="str">
        <f>IF(MIN(H22:I22)=0,"",MIN(H22:I22))</f>
        <v/>
      </c>
      <c r="K22" s="103"/>
      <c r="L22" s="47"/>
      <c r="M22" s="25" t="str">
        <f>IFERROR(ROUNDDOWN(J22/L22,0),"")</f>
        <v/>
      </c>
      <c r="N22" s="71"/>
      <c r="O22" s="22" t="str">
        <f>IFERROR(ROUNDDOWN(M22*$N$19,-3),"")</f>
        <v/>
      </c>
      <c r="P22" s="25" t="str">
        <f>IF(F22&gt;0,1000000,"")</f>
        <v/>
      </c>
      <c r="Q22" s="25" t="str">
        <f>IF(MIN(O22:P22)=0,"",MIN(O22:P22))</f>
        <v/>
      </c>
      <c r="R22" s="25" t="str">
        <f>IFERROR(ROUNDDOWN(Q22,-3)*L22,"")</f>
        <v/>
      </c>
      <c r="S22" s="48"/>
      <c r="T22" s="22" t="str">
        <f>IF(S22="","",MIN(R22,S22))</f>
        <v/>
      </c>
    </row>
    <row r="23" spans="1:20" ht="20.05" customHeight="1">
      <c r="A23" s="66"/>
      <c r="B23" s="84" t="s">
        <v>58</v>
      </c>
      <c r="C23" s="85"/>
      <c r="D23" s="85"/>
      <c r="E23" s="86"/>
      <c r="F23" s="26" t="str">
        <f>IF(SUM(F19:F22)=0,"",SUM(F19:F22))</f>
        <v/>
      </c>
      <c r="G23" s="73"/>
      <c r="H23" s="26" t="str">
        <f>IF(SUM(H19:H22)=0,"",SUM(H19:H22))</f>
        <v/>
      </c>
      <c r="I23" s="26" t="str">
        <f>IF(SUM(I19:I22)=0,"",SUM(I19:I22))</f>
        <v/>
      </c>
      <c r="J23" s="26" t="str">
        <f>IF(SUM(J19:J22)=0,"",SUM(J19:J22))</f>
        <v/>
      </c>
      <c r="K23" s="103"/>
      <c r="L23" s="26" t="str">
        <f>IF(SUM(L19:L22)=0,"",SUM(L19:L22))</f>
        <v/>
      </c>
      <c r="M23" s="26" t="str">
        <f>IF(SUM(M19:M22)=0,"",SUM(M19:M22))</f>
        <v/>
      </c>
      <c r="N23" s="71"/>
      <c r="O23" s="26" t="str">
        <f>IF(SUM(O19:O22)=0,"",SUM(O19:O22))</f>
        <v/>
      </c>
      <c r="P23" s="27"/>
      <c r="Q23" s="26" t="str">
        <f>IF(SUM(Q19:Q22)=0,"",SUM(Q19:Q22))</f>
        <v/>
      </c>
      <c r="R23" s="26" t="str">
        <f>IF(SUM(R19:R22)=0,"",SUM(R19:R22))</f>
        <v/>
      </c>
      <c r="S23" s="43" t="str">
        <f>IF(SUM(S19:S22)=0,"",SUM(S19:S22))</f>
        <v/>
      </c>
      <c r="T23" s="26" t="str">
        <f>IF(SUM(T19:T22)=0,"",SUM(T19:T22))</f>
        <v/>
      </c>
    </row>
    <row r="24" spans="1:20" ht="30.05" customHeight="1">
      <c r="A24" s="82" t="s">
        <v>84</v>
      </c>
      <c r="B24" s="53"/>
      <c r="C24" s="107"/>
      <c r="D24" s="52"/>
      <c r="E24" s="55"/>
      <c r="F24" s="52"/>
      <c r="G24" s="87"/>
      <c r="H24" s="31" t="str">
        <f>IF(F24-G24=0,"",F24-G24)</f>
        <v/>
      </c>
      <c r="I24" s="52"/>
      <c r="J24" s="31" t="str">
        <f>IF(MIN(H24:I24)=0,"",MIN(H24:I24))</f>
        <v/>
      </c>
      <c r="K24" s="99"/>
      <c r="L24" s="99"/>
      <c r="M24" s="99"/>
      <c r="N24" s="61">
        <v>0.75</v>
      </c>
      <c r="O24" s="75" t="str">
        <f>IFERROR(ROUNDDOWN(J28*N24,-3),"")</f>
        <v/>
      </c>
      <c r="P24" s="78" t="str">
        <f>IF(O24="","",_xlfn.IFS($E$24&lt;1,"",$E$24&lt;=10,1000000,$E$24&lt;=20,1600000,$E$24&lt;=30,2000000,$E$24&gt;=31,2600000))</f>
        <v/>
      </c>
      <c r="Q24" s="58" t="str">
        <f>IF(O24="","",MIN(O24:P28))</f>
        <v/>
      </c>
      <c r="R24" s="58" t="str">
        <f>IF(Q24="","",Q24)</f>
        <v/>
      </c>
      <c r="S24" s="55"/>
      <c r="T24" s="58" t="str">
        <f>IF(S24="","",(MIN(S24,R24)))</f>
        <v/>
      </c>
    </row>
    <row r="25" spans="1:20" ht="30.05" customHeight="1">
      <c r="A25" s="83"/>
      <c r="B25" s="44"/>
      <c r="C25" s="108"/>
      <c r="D25" s="46"/>
      <c r="E25" s="56"/>
      <c r="F25" s="46"/>
      <c r="G25" s="72"/>
      <c r="H25" s="22" t="str">
        <f>IF(F25-G25=0,"",F25-G25)</f>
        <v/>
      </c>
      <c r="I25" s="46"/>
      <c r="J25" s="22" t="str">
        <f>IF(MIN(H25:I25)=0,"",MIN(H25:I25))</f>
        <v/>
      </c>
      <c r="K25" s="100"/>
      <c r="L25" s="100"/>
      <c r="M25" s="100"/>
      <c r="N25" s="62"/>
      <c r="O25" s="76"/>
      <c r="P25" s="79"/>
      <c r="Q25" s="59"/>
      <c r="R25" s="59"/>
      <c r="S25" s="56"/>
      <c r="T25" s="59"/>
    </row>
    <row r="26" spans="1:20" ht="30.05" customHeight="1">
      <c r="A26" s="83"/>
      <c r="B26" s="44"/>
      <c r="C26" s="108"/>
      <c r="D26" s="46"/>
      <c r="E26" s="56"/>
      <c r="F26" s="46"/>
      <c r="G26" s="72"/>
      <c r="H26" s="22" t="str">
        <f>IF(F26-G26=0,"",F26-G26)</f>
        <v/>
      </c>
      <c r="I26" s="46"/>
      <c r="J26" s="22" t="str">
        <f>IF(MIN(H26:I26)=0,"",MIN(H26:I26))</f>
        <v/>
      </c>
      <c r="K26" s="100"/>
      <c r="L26" s="100"/>
      <c r="M26" s="100"/>
      <c r="N26" s="62"/>
      <c r="O26" s="76"/>
      <c r="P26" s="79"/>
      <c r="Q26" s="59"/>
      <c r="R26" s="59"/>
      <c r="S26" s="56"/>
      <c r="T26" s="59"/>
    </row>
    <row r="27" spans="1:20" ht="30.05" customHeight="1">
      <c r="A27" s="83"/>
      <c r="B27" s="45"/>
      <c r="C27" s="109"/>
      <c r="D27" s="47"/>
      <c r="E27" s="57"/>
      <c r="F27" s="47"/>
      <c r="G27" s="72"/>
      <c r="H27" s="25" t="str">
        <f>IF(F27-G27=0,"",F27-G27)</f>
        <v/>
      </c>
      <c r="I27" s="47"/>
      <c r="J27" s="25" t="str">
        <f>IF(MIN(H27:I27)=0,"",MIN(H27:I27))</f>
        <v/>
      </c>
      <c r="K27" s="100"/>
      <c r="L27" s="100"/>
      <c r="M27" s="100"/>
      <c r="N27" s="62"/>
      <c r="O27" s="76"/>
      <c r="P27" s="79"/>
      <c r="Q27" s="59"/>
      <c r="R27" s="59"/>
      <c r="S27" s="56"/>
      <c r="T27" s="59"/>
    </row>
    <row r="28" spans="1:20" ht="20.05" customHeight="1">
      <c r="A28" s="66"/>
      <c r="B28" s="84" t="s">
        <v>58</v>
      </c>
      <c r="C28" s="85"/>
      <c r="D28" s="85"/>
      <c r="E28" s="86"/>
      <c r="F28" s="26" t="str">
        <f>IF(SUM(F24:F27)=0,"",SUM(F24:F27))</f>
        <v/>
      </c>
      <c r="G28" s="73"/>
      <c r="H28" s="26" t="str">
        <f>IF(SUM(H24:H27)=0,"",SUM(H24:H27))</f>
        <v/>
      </c>
      <c r="I28" s="26" t="str">
        <f>IF(SUM(I24:I27)=0,"",SUM(I24:I27))</f>
        <v/>
      </c>
      <c r="J28" s="26" t="str">
        <f>IF(SUM(J24:J27)=0,"",SUM(J24:J27))</f>
        <v/>
      </c>
      <c r="K28" s="101"/>
      <c r="L28" s="101"/>
      <c r="M28" s="101"/>
      <c r="N28" s="63"/>
      <c r="O28" s="77"/>
      <c r="P28" s="80"/>
      <c r="Q28" s="60"/>
      <c r="R28" s="60"/>
      <c r="S28" s="57"/>
      <c r="T28" s="60"/>
    </row>
    <row r="29" spans="1:20" ht="30.05" customHeight="1">
      <c r="A29" s="81" t="s">
        <v>115</v>
      </c>
      <c r="B29" s="53"/>
      <c r="C29" s="53"/>
      <c r="D29" s="52"/>
      <c r="E29" s="92"/>
      <c r="F29" s="52"/>
      <c r="G29" s="87"/>
      <c r="H29" s="31" t="str">
        <f>IF(F29-G29=0,"",F29-G29)</f>
        <v/>
      </c>
      <c r="I29" s="52"/>
      <c r="J29" s="31" t="str">
        <f>IF(MIN(H29:I29)=0,"",MIN(H29:I29))</f>
        <v/>
      </c>
      <c r="K29" s="92"/>
      <c r="L29" s="88"/>
      <c r="M29" s="99"/>
      <c r="N29" s="71">
        <v>0.75</v>
      </c>
      <c r="O29" s="75" t="str">
        <f>IFERROR(ROUNDDOWN(J33*N29,-3),"")</f>
        <v/>
      </c>
      <c r="P29" s="58" t="str">
        <f>IF(O29="","",10000000)</f>
        <v/>
      </c>
      <c r="Q29" s="58" t="str">
        <f>IF(O29="","",MIN(O29:P33))</f>
        <v/>
      </c>
      <c r="R29" s="58" t="str">
        <f>IF(Q29="","",Q29)</f>
        <v/>
      </c>
      <c r="S29" s="55"/>
      <c r="T29" s="58" t="str">
        <f>IF(S29="","",(MIN(S29,R29)))</f>
        <v/>
      </c>
    </row>
    <row r="30" spans="1:20" ht="30.05" customHeight="1">
      <c r="A30" s="81"/>
      <c r="B30" s="44"/>
      <c r="C30" s="44"/>
      <c r="D30" s="46"/>
      <c r="E30" s="92"/>
      <c r="F30" s="46"/>
      <c r="G30" s="72"/>
      <c r="H30" s="22" t="str">
        <f>IF(F30-G30=0,"",F30-G30)</f>
        <v/>
      </c>
      <c r="I30" s="46"/>
      <c r="J30" s="22" t="str">
        <f>IF(MIN(H30:I30)=0,"",MIN(H30:I30))</f>
        <v/>
      </c>
      <c r="K30" s="92"/>
      <c r="L30" s="89"/>
      <c r="M30" s="100"/>
      <c r="N30" s="71"/>
      <c r="O30" s="76"/>
      <c r="P30" s="59"/>
      <c r="Q30" s="59"/>
      <c r="R30" s="59"/>
      <c r="S30" s="56"/>
      <c r="T30" s="59"/>
    </row>
    <row r="31" spans="1:20" ht="30.05" customHeight="1">
      <c r="A31" s="81"/>
      <c r="B31" s="44"/>
      <c r="C31" s="44"/>
      <c r="D31" s="46"/>
      <c r="E31" s="92"/>
      <c r="F31" s="46"/>
      <c r="G31" s="72"/>
      <c r="H31" s="22" t="str">
        <f>IF(F31-G31=0,"",F31-G31)</f>
        <v/>
      </c>
      <c r="I31" s="46"/>
      <c r="J31" s="22" t="str">
        <f>IF(MIN(H31:I31)=0,"",MIN(H31:I31))</f>
        <v/>
      </c>
      <c r="K31" s="92"/>
      <c r="L31" s="89"/>
      <c r="M31" s="100"/>
      <c r="N31" s="71"/>
      <c r="O31" s="76"/>
      <c r="P31" s="59"/>
      <c r="Q31" s="59"/>
      <c r="R31" s="59"/>
      <c r="S31" s="56"/>
      <c r="T31" s="59"/>
    </row>
    <row r="32" spans="1:20" ht="30.05" customHeight="1">
      <c r="A32" s="81"/>
      <c r="B32" s="45"/>
      <c r="C32" s="45"/>
      <c r="D32" s="47"/>
      <c r="E32" s="92"/>
      <c r="F32" s="47"/>
      <c r="G32" s="72"/>
      <c r="H32" s="25" t="str">
        <f>IF(F32-G32=0,"",F32-G32)</f>
        <v/>
      </c>
      <c r="I32" s="47"/>
      <c r="J32" s="25" t="str">
        <f>IF(MIN(H32:I32)=0,"",MIN(H32:I32))</f>
        <v/>
      </c>
      <c r="K32" s="92"/>
      <c r="L32" s="89"/>
      <c r="M32" s="100"/>
      <c r="N32" s="71"/>
      <c r="O32" s="76"/>
      <c r="P32" s="59"/>
      <c r="Q32" s="59"/>
      <c r="R32" s="59"/>
      <c r="S32" s="56"/>
      <c r="T32" s="59"/>
    </row>
    <row r="33" spans="1:20" ht="20.05" customHeight="1">
      <c r="A33" s="81"/>
      <c r="B33" s="91" t="s">
        <v>58</v>
      </c>
      <c r="C33" s="91"/>
      <c r="D33" s="91"/>
      <c r="E33" s="91"/>
      <c r="F33" s="26" t="str">
        <f>IF(SUM(F29:F32)=0,"",SUM(F29:F32))</f>
        <v/>
      </c>
      <c r="G33" s="73"/>
      <c r="H33" s="26" t="str">
        <f>IF(SUM(H29:H32)=0,"",SUM(H29:H32))</f>
        <v/>
      </c>
      <c r="I33" s="26" t="str">
        <f>IF(SUM(I29:I32)=0,"",SUM(I29:I32))</f>
        <v/>
      </c>
      <c r="J33" s="26" t="str">
        <f>IF(SUM(J29:J32)=0,"",SUM(J29:J32))</f>
        <v/>
      </c>
      <c r="K33" s="92"/>
      <c r="L33" s="90"/>
      <c r="M33" s="101"/>
      <c r="N33" s="71"/>
      <c r="O33" s="77"/>
      <c r="P33" s="60"/>
      <c r="Q33" s="60"/>
      <c r="R33" s="60"/>
      <c r="S33" s="57"/>
      <c r="T33" s="60"/>
    </row>
    <row r="34" spans="1:20" ht="30.05" customHeight="1">
      <c r="A34" s="81" t="s">
        <v>85</v>
      </c>
      <c r="B34" s="53"/>
      <c r="C34" s="107"/>
      <c r="D34" s="52"/>
      <c r="E34" s="92"/>
      <c r="F34" s="52"/>
      <c r="G34" s="87"/>
      <c r="H34" s="31" t="str">
        <f>IF(F34-G34=0,"",F34-G34)</f>
        <v/>
      </c>
      <c r="I34" s="52"/>
      <c r="J34" s="31" t="str">
        <f>IF(MIN(H34:I34)=0,"",MIN(H34:I34))</f>
        <v/>
      </c>
      <c r="K34" s="92"/>
      <c r="L34" s="92"/>
      <c r="M34" s="92"/>
      <c r="N34" s="71">
        <v>0.75</v>
      </c>
      <c r="O34" s="75" t="str">
        <f>IFERROR(ROUNDDOWN(J38*N34,-3),"")</f>
        <v/>
      </c>
      <c r="P34" s="58" t="str">
        <f>IF(O34="","",450000)</f>
        <v/>
      </c>
      <c r="Q34" s="58" t="str">
        <f>IF(O34="","",MIN(O34:P38))</f>
        <v/>
      </c>
      <c r="R34" s="58" t="str">
        <f>IF(Q34="","",Q34)</f>
        <v/>
      </c>
      <c r="S34" s="55"/>
      <c r="T34" s="58" t="str">
        <f>IF(S34="","",(MIN(S34,R34)))</f>
        <v/>
      </c>
    </row>
    <row r="35" spans="1:20" ht="30.05" customHeight="1">
      <c r="A35" s="81"/>
      <c r="B35" s="44"/>
      <c r="C35" s="108"/>
      <c r="D35" s="46"/>
      <c r="E35" s="92"/>
      <c r="F35" s="46"/>
      <c r="G35" s="72"/>
      <c r="H35" s="22" t="str">
        <f>IF(F35-G35=0,"",F35-G35)</f>
        <v/>
      </c>
      <c r="I35" s="46"/>
      <c r="J35" s="22" t="str">
        <f>IF(MIN(H35:I35)=0,"",MIN(H35:I35))</f>
        <v/>
      </c>
      <c r="K35" s="92"/>
      <c r="L35" s="92"/>
      <c r="M35" s="92"/>
      <c r="N35" s="71"/>
      <c r="O35" s="76"/>
      <c r="P35" s="59"/>
      <c r="Q35" s="59"/>
      <c r="R35" s="59"/>
      <c r="S35" s="56"/>
      <c r="T35" s="59"/>
    </row>
    <row r="36" spans="1:20" ht="30.05" customHeight="1">
      <c r="A36" s="81"/>
      <c r="B36" s="44"/>
      <c r="C36" s="108"/>
      <c r="D36" s="46"/>
      <c r="E36" s="92"/>
      <c r="F36" s="46"/>
      <c r="G36" s="72"/>
      <c r="H36" s="22" t="str">
        <f>IF(F36-G36=0,"",F36-G36)</f>
        <v/>
      </c>
      <c r="I36" s="46"/>
      <c r="J36" s="22" t="str">
        <f>IF(MIN(H36:I36)=0,"",MIN(H36:I36))</f>
        <v/>
      </c>
      <c r="K36" s="92"/>
      <c r="L36" s="92"/>
      <c r="M36" s="92"/>
      <c r="N36" s="71"/>
      <c r="O36" s="76"/>
      <c r="P36" s="59"/>
      <c r="Q36" s="59"/>
      <c r="R36" s="59"/>
      <c r="S36" s="56"/>
      <c r="T36" s="59"/>
    </row>
    <row r="37" spans="1:20" ht="30.05" customHeight="1">
      <c r="A37" s="81"/>
      <c r="B37" s="45"/>
      <c r="C37" s="109"/>
      <c r="D37" s="47"/>
      <c r="E37" s="92"/>
      <c r="F37" s="47"/>
      <c r="G37" s="72"/>
      <c r="H37" s="25" t="str">
        <f>IF(F37-G37=0,"",F37-G37)</f>
        <v/>
      </c>
      <c r="I37" s="47"/>
      <c r="J37" s="25" t="str">
        <f>IF(MIN(H37:I37)=0,"",MIN(H37:I37))</f>
        <v/>
      </c>
      <c r="K37" s="92"/>
      <c r="L37" s="92"/>
      <c r="M37" s="92"/>
      <c r="N37" s="71"/>
      <c r="O37" s="76"/>
      <c r="P37" s="59"/>
      <c r="Q37" s="59"/>
      <c r="R37" s="59"/>
      <c r="S37" s="56"/>
      <c r="T37" s="59"/>
    </row>
    <row r="38" spans="1:20" ht="20.05" customHeight="1">
      <c r="A38" s="81"/>
      <c r="B38" s="91" t="s">
        <v>58</v>
      </c>
      <c r="C38" s="91"/>
      <c r="D38" s="91"/>
      <c r="E38" s="91"/>
      <c r="F38" s="26" t="str">
        <f>IF(SUM(F34:F37)=0,"",SUM(F34:F37))</f>
        <v/>
      </c>
      <c r="G38" s="73"/>
      <c r="H38" s="26" t="str">
        <f>IF(SUM(H34:H37)=0,"",SUM(H34:H37))</f>
        <v/>
      </c>
      <c r="I38" s="26" t="str">
        <f>IF(SUM(I34:I37)=0,"",SUM(I34:I37))</f>
        <v/>
      </c>
      <c r="J38" s="26" t="str">
        <f>IF(SUM(J34:J37)=0,"",SUM(J34:J37))</f>
        <v/>
      </c>
      <c r="K38" s="92"/>
      <c r="L38" s="92"/>
      <c r="M38" s="92"/>
      <c r="N38" s="71"/>
      <c r="O38" s="77"/>
      <c r="P38" s="60"/>
      <c r="Q38" s="60"/>
      <c r="R38" s="60"/>
      <c r="S38" s="57"/>
      <c r="T38" s="60"/>
    </row>
    <row r="39" spans="1:20" ht="20.05" customHeight="1">
      <c r="A39" s="93" t="s">
        <v>64</v>
      </c>
      <c r="B39" s="93"/>
      <c r="C39" s="93"/>
      <c r="D39" s="93"/>
      <c r="E39" s="93"/>
      <c r="F39" s="37" t="str">
        <f>IF(SUM(F18,F23,F28,F33,F38)=0,"",SUM(F18,F23,F28,F33,F38))</f>
        <v/>
      </c>
      <c r="G39" s="37" t="str">
        <f>IF(SUM(G14,G19,G24,G29,G34)=0,"",SUM(G14,G19,G24,G29,G34))</f>
        <v/>
      </c>
      <c r="H39" s="37" t="str">
        <f>IF(SUM(H18,H23,H28,H33,H38)=0,"",SUM(H18,H23,H28,H33,H38))</f>
        <v/>
      </c>
      <c r="I39" s="37" t="str">
        <f>IF(SUM(I18,I23,I28,I33,I38)=0,"",SUM(I18,I23,I28,I33,I38))</f>
        <v/>
      </c>
      <c r="J39" s="37" t="str">
        <f>IF(SUM(J18,J23,J28,J33,J38)=0,"",SUM(J18,J23,J28,J33,J38))</f>
        <v/>
      </c>
      <c r="K39" s="37" t="str">
        <f>IF(SUM(K14,K19)=0,"",SUM(K14,K19))</f>
        <v/>
      </c>
      <c r="L39" s="37" t="str">
        <f>IF(SUM(L23,L18)=0,"",SUM(L23,L18))</f>
        <v/>
      </c>
      <c r="M39" s="37" t="str">
        <f>IF(SUM(M23,M18)=0,"",SUM(M23,M18))</f>
        <v/>
      </c>
      <c r="N39" s="38"/>
      <c r="O39" s="26" t="str">
        <f>IF(SUM(O18,O23,O24,O29,O34)=0,"",SUM(O18,O23,O24,O29,O34))</f>
        <v/>
      </c>
      <c r="P39" s="27"/>
      <c r="Q39" s="26" t="str">
        <f>IF(SUM(Q18,Q23,Q24,Q29,Q34)=0,"",SUM(Q18,Q23,Q24,Q29,Q34))</f>
        <v/>
      </c>
      <c r="R39" s="26" t="str">
        <f>IF(SUM(R18,R23,R24,R29,R34)=0,"",SUM(R18,R23,R24,R29,R34))</f>
        <v/>
      </c>
      <c r="S39" s="26" t="str">
        <f>IF(SUM(S18,S23,S24,S29,S34)=0,"",SUM(S18,S23,S24,S29,S34))</f>
        <v/>
      </c>
      <c r="T39" s="26" t="str">
        <f>IF(SUM(T18,T23,T24,T29,T34)=0,"",SUM(T18,T23,T24,T29,T34))</f>
        <v/>
      </c>
    </row>
    <row r="40" spans="1:20" s="39" customFormat="1">
      <c r="A40" s="39" t="s">
        <v>69</v>
      </c>
      <c r="B40" s="40"/>
      <c r="C40" s="40"/>
    </row>
    <row r="41" spans="1:20" s="39" customFormat="1">
      <c r="A41" s="39" t="s">
        <v>70</v>
      </c>
      <c r="B41" s="40"/>
      <c r="C41" s="40"/>
    </row>
    <row r="42" spans="1:20" s="39" customFormat="1">
      <c r="A42" s="39" t="s">
        <v>71</v>
      </c>
      <c r="B42" s="40"/>
      <c r="C42" s="40"/>
    </row>
    <row r="43" spans="1:20" s="39" customFormat="1">
      <c r="A43" s="39" t="s">
        <v>72</v>
      </c>
      <c r="B43" s="40"/>
      <c r="C43" s="40"/>
    </row>
    <row r="44" spans="1:20">
      <c r="A44" s="8" t="s">
        <v>73</v>
      </c>
    </row>
  </sheetData>
  <sheetProtection algorithmName="SHA-512" hashValue="+zqbI406IHWZcR9sw5e1ltlVWFOP/cRxyDIt/nGjNQsgGMyD4lR4FgSBuEEg9ltSafdB+hhd63eAblObOeuUqA==" saltValue="QKC4Doef6XG8pn320fxpwQ==" spinCount="100000" sheet="1" selectLockedCells="1"/>
  <mergeCells count="67">
    <mergeCell ref="A2:T2"/>
    <mergeCell ref="R24:R28"/>
    <mergeCell ref="R29:R33"/>
    <mergeCell ref="Q29:Q33"/>
    <mergeCell ref="P29:P33"/>
    <mergeCell ref="O29:O33"/>
    <mergeCell ref="B23:E23"/>
    <mergeCell ref="C19:C22"/>
    <mergeCell ref="C24:C27"/>
    <mergeCell ref="G19:G23"/>
    <mergeCell ref="K19:K23"/>
    <mergeCell ref="N29:N33"/>
    <mergeCell ref="B33:E33"/>
    <mergeCell ref="M29:M33"/>
    <mergeCell ref="G29:G33"/>
    <mergeCell ref="K29:K33"/>
    <mergeCell ref="L34:L38"/>
    <mergeCell ref="C34:C37"/>
    <mergeCell ref="M34:M38"/>
    <mergeCell ref="E34:E37"/>
    <mergeCell ref="G34:G38"/>
    <mergeCell ref="A39:E39"/>
    <mergeCell ref="R6:T6"/>
    <mergeCell ref="R7:T7"/>
    <mergeCell ref="R8:T8"/>
    <mergeCell ref="R9:T9"/>
    <mergeCell ref="R10:T10"/>
    <mergeCell ref="K24:K28"/>
    <mergeCell ref="L24:L28"/>
    <mergeCell ref="M24:M28"/>
    <mergeCell ref="K14:K18"/>
    <mergeCell ref="N14:N18"/>
    <mergeCell ref="A13:A18"/>
    <mergeCell ref="E14:E17"/>
    <mergeCell ref="A29:A33"/>
    <mergeCell ref="E29:E32"/>
    <mergeCell ref="P34:P38"/>
    <mergeCell ref="O24:O28"/>
    <mergeCell ref="P24:P28"/>
    <mergeCell ref="Q24:Q28"/>
    <mergeCell ref="S24:S28"/>
    <mergeCell ref="A34:A38"/>
    <mergeCell ref="A24:A28"/>
    <mergeCell ref="B28:E28"/>
    <mergeCell ref="E24:E27"/>
    <mergeCell ref="G24:G28"/>
    <mergeCell ref="L29:L33"/>
    <mergeCell ref="Q34:Q38"/>
    <mergeCell ref="R34:R38"/>
    <mergeCell ref="N34:N38"/>
    <mergeCell ref="B38:E38"/>
    <mergeCell ref="O34:O38"/>
    <mergeCell ref="K34:K38"/>
    <mergeCell ref="N24:N28"/>
    <mergeCell ref="A19:A23"/>
    <mergeCell ref="E19:E22"/>
    <mergeCell ref="C13:C17"/>
    <mergeCell ref="N19:N23"/>
    <mergeCell ref="G14:G18"/>
    <mergeCell ref="B18:E18"/>
    <mergeCell ref="R4:T4"/>
    <mergeCell ref="S29:S33"/>
    <mergeCell ref="S34:S38"/>
    <mergeCell ref="T24:T28"/>
    <mergeCell ref="T29:T33"/>
    <mergeCell ref="T34:T38"/>
    <mergeCell ref="R5:T5"/>
  </mergeCells>
  <phoneticPr fontId="3"/>
  <dataValidations count="2">
    <dataValidation type="list" allowBlank="1" showInputMessage="1" showErrorMessage="1" sqref="C29:C32" xr:uid="{D2F72BBC-E4C6-441E-86AD-2A8838C38CB1}">
      <formula1>INDIRECT(B29)</formula1>
    </dataValidation>
    <dataValidation type="list" allowBlank="1" showInputMessage="1" showErrorMessage="1" sqref="B29:B32" xr:uid="{121B0D64-1BFB-4C3F-9019-FAEDD2125E76}">
      <formula1>"介護ロボット,ICT等,通信環境整備"</formula1>
    </dataValidation>
  </dataValidations>
  <pageMargins left="0.7" right="0.7" top="0.75" bottom="0.75" header="0.3" footer="0.3"/>
  <pageSetup paperSize="9" scale="5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A647AB33-D61C-4142-A579-3C1653DFA112}">
          <x14:formula1>
            <xm:f>データリスト!$C$1:$C$8</xm:f>
          </x14:formula1>
          <xm:sqref>B14:B17</xm:sqref>
        </x14:dataValidation>
        <x14:dataValidation type="list" allowBlank="1" showInputMessage="1" showErrorMessage="1" xr:uid="{AD19FAE7-9E39-43D8-9E1A-0F9E89FBE23F}">
          <x14:formula1>
            <xm:f>データリスト!$A$1:$A$25</xm:f>
          </x14:formula1>
          <xm:sqref>R7:T7</xm:sqref>
        </x14:dataValidation>
        <x14:dataValidation type="list" allowBlank="1" showInputMessage="1" showErrorMessage="1" xr:uid="{E491195B-6132-4211-A133-715AE4FC1052}">
          <x14:formula1>
            <xm:f>データリスト!$B$13:$B$14</xm:f>
          </x14:formula1>
          <xm:sqref>R10:T10</xm:sqref>
        </x14:dataValidation>
        <x14:dataValidation type="list" allowBlank="1" showInputMessage="1" showErrorMessage="1" xr:uid="{FB4D64D8-ABE2-49E8-B868-6945BA0249CB}">
          <x14:formula1>
            <xm:f>データリスト!$C$9:$C$13</xm:f>
          </x14:formula1>
          <xm:sqref>B24:B27 C24</xm:sqref>
        </x14:dataValidation>
        <x14:dataValidation type="list" allowBlank="1" showInputMessage="1" showErrorMessage="1" xr:uid="{5721E57C-93F9-44C2-9350-F322A7974BE0}">
          <x14:formula1>
            <xm:f>データリスト!$C$19:$C$20</xm:f>
          </x14:formula1>
          <xm:sqref>B34:B37 C34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06D7E-900D-471F-B82B-7B0D14A966B8}">
  <sheetPr>
    <pageSetUpPr fitToPage="1"/>
  </sheetPr>
  <dimension ref="A1:V44"/>
  <sheetViews>
    <sheetView zoomScale="70" zoomScaleNormal="70" workbookViewId="0">
      <pane xSplit="1" topLeftCell="B1" activePane="topRight" state="frozen"/>
      <selection activeCell="A2" sqref="A2:R2"/>
      <selection pane="topRight"/>
    </sheetView>
  </sheetViews>
  <sheetFormatPr defaultRowHeight="13.8"/>
  <cols>
    <col min="1" max="1" width="8.796875" style="8"/>
    <col min="2" max="2" width="18.296875" style="9" bestFit="1" customWidth="1"/>
    <col min="3" max="3" width="18.296875" style="9" customWidth="1"/>
    <col min="4" max="4" width="22.19921875" style="8" bestFit="1" customWidth="1"/>
    <col min="5" max="5" width="8.796875" style="8"/>
    <col min="6" max="10" width="12" style="8" customWidth="1"/>
    <col min="11" max="11" width="8.69921875" style="8" bestFit="1" customWidth="1"/>
    <col min="12" max="13" width="12" style="8" customWidth="1"/>
    <col min="14" max="14" width="8.59765625" style="8" bestFit="1" customWidth="1"/>
    <col min="15" max="20" width="12" style="8" customWidth="1"/>
    <col min="21" max="16384" width="8.796875" style="8"/>
  </cols>
  <sheetData>
    <row r="1" spans="1:22">
      <c r="A1" s="41" t="s">
        <v>111</v>
      </c>
    </row>
    <row r="2" spans="1:22" ht="38.200000000000003" customHeight="1">
      <c r="A2" s="110" t="s">
        <v>110</v>
      </c>
      <c r="B2" s="110"/>
      <c r="C2" s="110"/>
      <c r="D2" s="110"/>
      <c r="E2" s="110"/>
      <c r="F2" s="110"/>
      <c r="G2" s="110"/>
      <c r="H2" s="110"/>
      <c r="I2" s="110"/>
      <c r="J2" s="110"/>
      <c r="K2" s="110"/>
      <c r="L2" s="110"/>
      <c r="M2" s="110"/>
      <c r="N2" s="110"/>
      <c r="O2" s="110"/>
      <c r="P2" s="110"/>
      <c r="Q2" s="110"/>
      <c r="R2" s="110"/>
      <c r="S2" s="110"/>
      <c r="T2" s="110"/>
    </row>
    <row r="4" spans="1:22">
      <c r="Q4" s="10" t="s">
        <v>83</v>
      </c>
      <c r="R4" s="114" t="s">
        <v>67</v>
      </c>
      <c r="S4" s="114"/>
      <c r="T4" s="114"/>
    </row>
    <row r="5" spans="1:22">
      <c r="Q5" s="10" t="s">
        <v>112</v>
      </c>
      <c r="R5" s="114" t="s">
        <v>113</v>
      </c>
      <c r="S5" s="114"/>
      <c r="T5" s="114"/>
    </row>
    <row r="6" spans="1:22">
      <c r="Q6" s="10" t="s">
        <v>38</v>
      </c>
      <c r="R6" s="118" t="s">
        <v>99</v>
      </c>
      <c r="S6" s="118"/>
      <c r="T6" s="118"/>
    </row>
    <row r="7" spans="1:22">
      <c r="Q7" s="10" t="s">
        <v>39</v>
      </c>
      <c r="R7" s="119" t="s">
        <v>15</v>
      </c>
      <c r="S7" s="119"/>
      <c r="T7" s="119"/>
    </row>
    <row r="8" spans="1:22" ht="14.4" customHeight="1">
      <c r="A8" s="11"/>
      <c r="B8" s="12" t="s">
        <v>65</v>
      </c>
      <c r="Q8" s="10" t="s">
        <v>40</v>
      </c>
      <c r="R8" s="120" t="s">
        <v>68</v>
      </c>
      <c r="S8" s="121"/>
      <c r="T8" s="121"/>
    </row>
    <row r="9" spans="1:22">
      <c r="A9" s="13"/>
      <c r="B9" s="9" t="s">
        <v>66</v>
      </c>
      <c r="Q9" s="10" t="s">
        <v>41</v>
      </c>
      <c r="R9" s="97" t="str">
        <f>+IFERROR(VLOOKUP(R7,データリスト!A26:B49,2,FALSE),)</f>
        <v>施設系</v>
      </c>
      <c r="S9" s="97"/>
      <c r="T9" s="97"/>
      <c r="U9" s="14"/>
      <c r="V9" s="14"/>
    </row>
    <row r="10" spans="1:22">
      <c r="Q10" s="10" t="s">
        <v>42</v>
      </c>
      <c r="R10" s="122" t="s">
        <v>31</v>
      </c>
      <c r="S10" s="122"/>
      <c r="T10" s="122"/>
    </row>
    <row r="11" spans="1:22">
      <c r="A11" s="15" t="s">
        <v>43</v>
      </c>
    </row>
    <row r="12" spans="1:22" s="16" customFormat="1" ht="39.450000000000003" customHeight="1">
      <c r="A12" s="7" t="s">
        <v>44</v>
      </c>
      <c r="B12" s="7" t="s">
        <v>90</v>
      </c>
      <c r="C12" s="7" t="s">
        <v>91</v>
      </c>
      <c r="D12" s="7" t="s">
        <v>94</v>
      </c>
      <c r="E12" s="7" t="s">
        <v>45</v>
      </c>
      <c r="F12" s="7" t="s">
        <v>46</v>
      </c>
      <c r="G12" s="7" t="s">
        <v>47</v>
      </c>
      <c r="H12" s="7" t="s">
        <v>48</v>
      </c>
      <c r="I12" s="7" t="s">
        <v>49</v>
      </c>
      <c r="J12" s="7" t="s">
        <v>50</v>
      </c>
      <c r="K12" s="7" t="s">
        <v>63</v>
      </c>
      <c r="L12" s="7" t="s">
        <v>51</v>
      </c>
      <c r="M12" s="7" t="s">
        <v>52</v>
      </c>
      <c r="N12" s="7" t="s">
        <v>53</v>
      </c>
      <c r="O12" s="7" t="s">
        <v>54</v>
      </c>
      <c r="P12" s="7" t="s">
        <v>55</v>
      </c>
      <c r="Q12" s="7" t="s">
        <v>59</v>
      </c>
      <c r="R12" s="7" t="s">
        <v>56</v>
      </c>
      <c r="S12" s="7" t="s">
        <v>107</v>
      </c>
      <c r="T12" s="7" t="s">
        <v>108</v>
      </c>
    </row>
    <row r="13" spans="1:22" s="10" customFormat="1">
      <c r="A13" s="106" t="s">
        <v>57</v>
      </c>
      <c r="B13" s="17"/>
      <c r="C13" s="68"/>
      <c r="D13" s="18"/>
      <c r="E13" s="18" t="s">
        <v>60</v>
      </c>
      <c r="F13" s="18" t="s">
        <v>61</v>
      </c>
      <c r="G13" s="18" t="s">
        <v>61</v>
      </c>
      <c r="H13" s="18" t="s">
        <v>61</v>
      </c>
      <c r="I13" s="18" t="s">
        <v>61</v>
      </c>
      <c r="J13" s="18" t="s">
        <v>61</v>
      </c>
      <c r="K13" s="18" t="s">
        <v>62</v>
      </c>
      <c r="L13" s="18" t="s">
        <v>62</v>
      </c>
      <c r="M13" s="18" t="s">
        <v>61</v>
      </c>
      <c r="N13" s="19"/>
      <c r="O13" s="18" t="s">
        <v>61</v>
      </c>
      <c r="P13" s="18" t="s">
        <v>61</v>
      </c>
      <c r="Q13" s="18" t="s">
        <v>61</v>
      </c>
      <c r="R13" s="18" t="s">
        <v>61</v>
      </c>
      <c r="S13" s="18" t="s">
        <v>109</v>
      </c>
      <c r="T13" s="18" t="s">
        <v>109</v>
      </c>
    </row>
    <row r="14" spans="1:22" ht="30.05" customHeight="1">
      <c r="A14" s="106"/>
      <c r="B14" s="20" t="s">
        <v>21</v>
      </c>
      <c r="C14" s="69"/>
      <c r="D14" s="21" t="s">
        <v>100</v>
      </c>
      <c r="E14" s="117">
        <v>50</v>
      </c>
      <c r="F14" s="21">
        <v>5000000</v>
      </c>
      <c r="G14" s="124">
        <v>0</v>
      </c>
      <c r="H14" s="22">
        <f>IF(F14-G14=0,"",F14-G14)</f>
        <v>5000000</v>
      </c>
      <c r="I14" s="21"/>
      <c r="J14" s="22">
        <f>IF(MIN(H14:I14)=0,"",MIN(H14:I14))</f>
        <v>5000000</v>
      </c>
      <c r="K14" s="102">
        <f>IF(E14=0,"",ROUNDUP(E14*0.2,0))</f>
        <v>10</v>
      </c>
      <c r="L14" s="21">
        <v>5</v>
      </c>
      <c r="M14" s="22">
        <f>IFERROR(ROUNDDOWN(J14/L14,0),"")</f>
        <v>1000000</v>
      </c>
      <c r="N14" s="104">
        <v>0.75</v>
      </c>
      <c r="O14" s="22">
        <f>IFERROR(ROUNDDOWN(M14*$N$14,-3),"")</f>
        <v>750000</v>
      </c>
      <c r="P14" s="22">
        <f>IF(F14&gt;0,IF(OR(B14="移乗介護（装着型）",B14="移乗介護（非装着型）",B14="入浴支援"),1000000,300000),"")</f>
        <v>300000</v>
      </c>
      <c r="Q14" s="22">
        <f>IF(MIN(O14:P14)=0,"",MIN(O14:P14))</f>
        <v>300000</v>
      </c>
      <c r="R14" s="22">
        <f>IFERROR(ROUNDDOWN(Q14,-3)*L14,"")</f>
        <v>1500000</v>
      </c>
      <c r="S14" s="21">
        <v>1500000</v>
      </c>
      <c r="T14" s="22">
        <f>IF(S14="","",MIN(R14,S14))</f>
        <v>1500000</v>
      </c>
    </row>
    <row r="15" spans="1:22" ht="30.05" customHeight="1">
      <c r="A15" s="106"/>
      <c r="B15" s="20" t="s">
        <v>18</v>
      </c>
      <c r="C15" s="69"/>
      <c r="D15" s="21" t="s">
        <v>101</v>
      </c>
      <c r="E15" s="123"/>
      <c r="F15" s="21">
        <v>3000000</v>
      </c>
      <c r="G15" s="124"/>
      <c r="H15" s="22">
        <f>IF(F15-G15=0,"",F15-G15)</f>
        <v>3000000</v>
      </c>
      <c r="I15" s="21">
        <v>3000000</v>
      </c>
      <c r="J15" s="22">
        <f>IF(MIN(H15:I15)=0,"",MIN(H15:I15))</f>
        <v>3000000</v>
      </c>
      <c r="K15" s="103"/>
      <c r="L15" s="21">
        <v>1</v>
      </c>
      <c r="M15" s="22">
        <f>IFERROR(ROUNDDOWN(J15/L15,0),"")</f>
        <v>3000000</v>
      </c>
      <c r="N15" s="105"/>
      <c r="O15" s="22">
        <f>IFERROR(ROUNDDOWN(M15*$N$14,-3),"")</f>
        <v>2250000</v>
      </c>
      <c r="P15" s="22">
        <f>IF(F15&gt;0,IF(OR(B15="移乗介護（装着型）",B15="移乗介護（非装着型）",B15="入浴支援"),1000000,300000),"")</f>
        <v>1000000</v>
      </c>
      <c r="Q15" s="22">
        <f>IF(MIN(O15:P15)=0,"",MIN(O15:P15))</f>
        <v>1000000</v>
      </c>
      <c r="R15" s="22">
        <f>IFERROR(ROUNDDOWN(Q15,-3)*L15,"")</f>
        <v>1000000</v>
      </c>
      <c r="S15" s="42">
        <v>700000</v>
      </c>
      <c r="T15" s="22">
        <f>IF(S15="","",MIN(R15,S15))</f>
        <v>700000</v>
      </c>
    </row>
    <row r="16" spans="1:22" ht="30.05" customHeight="1">
      <c r="A16" s="106"/>
      <c r="B16" s="20"/>
      <c r="C16" s="69"/>
      <c r="D16" s="21"/>
      <c r="E16" s="123"/>
      <c r="F16" s="21"/>
      <c r="G16" s="124"/>
      <c r="H16" s="22" t="str">
        <f>IF(F16-G16=0,"",F16-G16)</f>
        <v/>
      </c>
      <c r="I16" s="21"/>
      <c r="J16" s="22" t="str">
        <f>IF(MIN(H16:I16)=0,"",MIN(H16:I16))</f>
        <v/>
      </c>
      <c r="K16" s="103"/>
      <c r="L16" s="21"/>
      <c r="M16" s="22" t="str">
        <f>IFERROR(ROUNDDOWN(J16/L16,0),"")</f>
        <v/>
      </c>
      <c r="N16" s="105"/>
      <c r="O16" s="22" t="str">
        <f>IFERROR(ROUNDDOWN(M16*$N$14,-3),"")</f>
        <v/>
      </c>
      <c r="P16" s="22" t="str">
        <f>IF(F16&gt;0,IF(OR(B16="移乗介護（装着型）",B16="移乗介護（非装着型）",B16="入浴支援"),1000000,300000),"")</f>
        <v/>
      </c>
      <c r="Q16" s="22" t="str">
        <f>IF(MIN(O16:P16)=0,"",MIN(O16:P16))</f>
        <v/>
      </c>
      <c r="R16" s="22" t="str">
        <f>IFERROR(ROUNDDOWN(Q16,-3)*L16,"")</f>
        <v/>
      </c>
      <c r="S16" s="42"/>
      <c r="T16" s="22" t="str">
        <f>IF(S16="","",MIN(R16,S16))</f>
        <v/>
      </c>
    </row>
    <row r="17" spans="1:20" ht="30.05" customHeight="1">
      <c r="A17" s="106"/>
      <c r="B17" s="23"/>
      <c r="C17" s="70"/>
      <c r="D17" s="24"/>
      <c r="E17" s="123"/>
      <c r="F17" s="24"/>
      <c r="G17" s="124"/>
      <c r="H17" s="25" t="str">
        <f>IF(F17-G17=0,"",F17-G17)</f>
        <v/>
      </c>
      <c r="I17" s="24"/>
      <c r="J17" s="25" t="str">
        <f>IF(MIN(H17:I17)=0,"",MIN(H17:I17))</f>
        <v/>
      </c>
      <c r="K17" s="103"/>
      <c r="L17" s="24"/>
      <c r="M17" s="25" t="str">
        <f>IFERROR(ROUNDDOWN(J17/L17,0),"")</f>
        <v/>
      </c>
      <c r="N17" s="105"/>
      <c r="O17" s="22" t="str">
        <f>IFERROR(ROUNDDOWN(M17*$N$14,-3),"")</f>
        <v/>
      </c>
      <c r="P17" s="25" t="str">
        <f>IF(F17&gt;0,IF(OR(B17="移乗介護（装着型）",B17="移乗介護（非装着型）",B17="入浴支援"),1000000,300000),"")</f>
        <v/>
      </c>
      <c r="Q17" s="25" t="str">
        <f>IF(MIN(O17:P17)=0,"",MIN(O17:P17))</f>
        <v/>
      </c>
      <c r="R17" s="25" t="str">
        <f>IFERROR(ROUNDDOWN(Q17,-3)*L17,"")</f>
        <v/>
      </c>
      <c r="S17" s="42"/>
      <c r="T17" s="22" t="str">
        <f>IF(S17="","",MIN(R17,S17))</f>
        <v/>
      </c>
    </row>
    <row r="18" spans="1:20" ht="20.05" customHeight="1">
      <c r="A18" s="106"/>
      <c r="B18" s="74" t="s">
        <v>98</v>
      </c>
      <c r="C18" s="74"/>
      <c r="D18" s="74"/>
      <c r="E18" s="74"/>
      <c r="F18" s="26">
        <f>IF(SUM(F14:F17)=0,"",SUM(F14:F17))</f>
        <v>8000000</v>
      </c>
      <c r="G18" s="125"/>
      <c r="H18" s="26">
        <f>IF(SUM(H14:H17)=0,"",SUM(H14:H17))</f>
        <v>8000000</v>
      </c>
      <c r="I18" s="26">
        <f>IF(SUM(I14:I17)=0,"",SUM(I14:I17))</f>
        <v>3000000</v>
      </c>
      <c r="J18" s="26">
        <f>IF(SUM(J14:J17)=0,"",SUM(J14:J17))</f>
        <v>8000000</v>
      </c>
      <c r="K18" s="103"/>
      <c r="L18" s="26">
        <f>IF(SUM(L14:L17)=0,"",SUM(L14:L17))</f>
        <v>6</v>
      </c>
      <c r="M18" s="26">
        <f>IF(SUM(M14:M17)=0,"",SUM(M14:M17))</f>
        <v>4000000</v>
      </c>
      <c r="N18" s="105"/>
      <c r="O18" s="26">
        <f>IF(SUM(O14:O17)=0,"",SUM(O14:O17))</f>
        <v>3000000</v>
      </c>
      <c r="P18" s="27"/>
      <c r="Q18" s="26">
        <f>IF(SUM(Q14:Q17)=0,"",SUM(Q14:Q17))</f>
        <v>1300000</v>
      </c>
      <c r="R18" s="26">
        <f>IF(SUM(R14:R17)=0,"",SUM(R14:R17))</f>
        <v>2500000</v>
      </c>
      <c r="S18" s="43">
        <f>IF(SUM(S14:S17)=0,"",SUM(S14:S17))</f>
        <v>2200000</v>
      </c>
      <c r="T18" s="26">
        <f>IF(SUM(T14:T17)=0,"",SUM(T14:T17))</f>
        <v>2200000</v>
      </c>
    </row>
    <row r="19" spans="1:20" ht="30.05" customHeight="1">
      <c r="A19" s="64" t="s">
        <v>80</v>
      </c>
      <c r="B19" s="28" t="str">
        <f>IF(D19="","","介護サービスの質の向上")</f>
        <v>介護サービスの質の向上</v>
      </c>
      <c r="C19" s="111"/>
      <c r="D19" s="29" t="s">
        <v>102</v>
      </c>
      <c r="E19" s="117">
        <v>50</v>
      </c>
      <c r="F19" s="30">
        <v>1500000</v>
      </c>
      <c r="G19" s="126">
        <v>0</v>
      </c>
      <c r="H19" s="31">
        <f>IF(F19-G19=0,"",F19-G19)</f>
        <v>1500000</v>
      </c>
      <c r="I19" s="30">
        <v>1500000</v>
      </c>
      <c r="J19" s="31">
        <f>IF(MIN(H19:I19)=0,"",MIN(H19:I19))</f>
        <v>1500000</v>
      </c>
      <c r="K19" s="102">
        <f>IF(E19=0,"",ROUNDUP(E19*0.2,0))</f>
        <v>10</v>
      </c>
      <c r="L19" s="21">
        <v>1</v>
      </c>
      <c r="M19" s="22">
        <f>IFERROR(ROUNDDOWN(J19/L19,0),"")</f>
        <v>1500000</v>
      </c>
      <c r="N19" s="63">
        <v>0.75</v>
      </c>
      <c r="O19" s="22">
        <f>IFERROR(ROUNDDOWN(M19*$N$19,-3),"")</f>
        <v>1125000</v>
      </c>
      <c r="P19" s="31">
        <f>IF(F19&gt;0,1000000,"")</f>
        <v>1000000</v>
      </c>
      <c r="Q19" s="31">
        <f>IF(MIN(O19:P19)=0,"",MIN(O19:P19))</f>
        <v>1000000</v>
      </c>
      <c r="R19" s="31">
        <f>Q19</f>
        <v>1000000</v>
      </c>
      <c r="S19" s="42">
        <v>1000000</v>
      </c>
      <c r="T19" s="22">
        <f>IF(S19="","",MIN(R19,S19))</f>
        <v>1000000</v>
      </c>
    </row>
    <row r="20" spans="1:20" ht="30.05" customHeight="1">
      <c r="A20" s="65"/>
      <c r="B20" s="32" t="str">
        <f>IF(D20="","","介護サービスの質の向上")</f>
        <v/>
      </c>
      <c r="C20" s="112"/>
      <c r="D20" s="33"/>
      <c r="E20" s="123"/>
      <c r="F20" s="21"/>
      <c r="G20" s="124"/>
      <c r="H20" s="22" t="str">
        <f>IF(F20-G20=0,"",F20-G20)</f>
        <v/>
      </c>
      <c r="I20" s="21"/>
      <c r="J20" s="22" t="str">
        <f>IF(MIN(H20:I20)=0,"",MIN(H20:I20))</f>
        <v/>
      </c>
      <c r="K20" s="103"/>
      <c r="L20" s="21"/>
      <c r="M20" s="22" t="str">
        <f>IFERROR(ROUNDDOWN(J20/L20,0),"")</f>
        <v/>
      </c>
      <c r="N20" s="71"/>
      <c r="O20" s="22" t="str">
        <f>IFERROR(ROUNDDOWN(M20*$N$19,-3),"")</f>
        <v/>
      </c>
      <c r="P20" s="22" t="str">
        <f>IF(F20&gt;0,1000000,"")</f>
        <v/>
      </c>
      <c r="Q20" s="22" t="str">
        <f>IF(MIN(O20:P20)=0,"",MIN(O20:P20))</f>
        <v/>
      </c>
      <c r="R20" s="22" t="str">
        <f>Q20</f>
        <v/>
      </c>
      <c r="S20" s="42"/>
      <c r="T20" s="22" t="str">
        <f>IF(S20="","",MIN(R20,S20))</f>
        <v/>
      </c>
    </row>
    <row r="21" spans="1:20" ht="30.05" customHeight="1">
      <c r="A21" s="65"/>
      <c r="B21" s="32" t="str">
        <f>IF(D21="","","介護サービスの質の向上")</f>
        <v/>
      </c>
      <c r="C21" s="112"/>
      <c r="D21" s="33"/>
      <c r="E21" s="123"/>
      <c r="F21" s="21"/>
      <c r="G21" s="124"/>
      <c r="H21" s="22" t="str">
        <f>IF(F21-G21=0,"",F21-G21)</f>
        <v/>
      </c>
      <c r="I21" s="21"/>
      <c r="J21" s="22" t="str">
        <f>IF(MIN(H21:I21)=0,"",MIN(H21:I21))</f>
        <v/>
      </c>
      <c r="K21" s="103"/>
      <c r="L21" s="21"/>
      <c r="M21" s="22" t="str">
        <f>IFERROR(ROUNDDOWN(J21/L21,0),"")</f>
        <v/>
      </c>
      <c r="N21" s="71"/>
      <c r="O21" s="22" t="str">
        <f>IFERROR(ROUNDDOWN(M21*$N$19,-3),"")</f>
        <v/>
      </c>
      <c r="P21" s="22" t="str">
        <f>IF(F21&gt;0,1000000,"")</f>
        <v/>
      </c>
      <c r="Q21" s="22" t="str">
        <f>IF(MIN(O21:P21)=0,"",MIN(O21:P21))</f>
        <v/>
      </c>
      <c r="R21" s="22" t="str">
        <f>Q21</f>
        <v/>
      </c>
      <c r="S21" s="42"/>
      <c r="T21" s="22" t="str">
        <f>IF(S21="","",MIN(R21,S21))</f>
        <v/>
      </c>
    </row>
    <row r="22" spans="1:20" ht="30.05" customHeight="1">
      <c r="A22" s="65"/>
      <c r="B22" s="34" t="str">
        <f>IF(D22="","","介護サービスの質の向上")</f>
        <v/>
      </c>
      <c r="C22" s="113"/>
      <c r="D22" s="35"/>
      <c r="E22" s="123"/>
      <c r="F22" s="24"/>
      <c r="G22" s="124"/>
      <c r="H22" s="25" t="str">
        <f>IF(F22-G22=0,"",F22-G22)</f>
        <v/>
      </c>
      <c r="I22" s="24"/>
      <c r="J22" s="25" t="str">
        <f>IF(MIN(H22:I22)=0,"",MIN(H22:I22))</f>
        <v/>
      </c>
      <c r="K22" s="103"/>
      <c r="L22" s="24"/>
      <c r="M22" s="25" t="str">
        <f>IFERROR(ROUNDDOWN(J22/L22,0),"")</f>
        <v/>
      </c>
      <c r="N22" s="71"/>
      <c r="O22" s="22" t="str">
        <f>IFERROR(ROUNDDOWN(M22*$N$19,-3),"")</f>
        <v/>
      </c>
      <c r="P22" s="25" t="str">
        <f>IF(F22&gt;0,1000000,"")</f>
        <v/>
      </c>
      <c r="Q22" s="25" t="str">
        <f>IF(MIN(O22:P22)=0,"",MIN(O22:P22))</f>
        <v/>
      </c>
      <c r="R22" s="25" t="str">
        <f>Q22</f>
        <v/>
      </c>
      <c r="S22" s="42"/>
      <c r="T22" s="22" t="str">
        <f>IF(S22="","",MIN(R22,S22))</f>
        <v/>
      </c>
    </row>
    <row r="23" spans="1:20" ht="20.05" customHeight="1">
      <c r="A23" s="66"/>
      <c r="B23" s="84" t="s">
        <v>58</v>
      </c>
      <c r="C23" s="85"/>
      <c r="D23" s="85"/>
      <c r="E23" s="86"/>
      <c r="F23" s="26">
        <f>IF(SUM(F19:F22)=0,"",SUM(F19:F22))</f>
        <v>1500000</v>
      </c>
      <c r="G23" s="125"/>
      <c r="H23" s="26">
        <f>IF(SUM(H19:H22)=0,"",SUM(H19:H22))</f>
        <v>1500000</v>
      </c>
      <c r="I23" s="26">
        <f>IF(SUM(I19:I22)=0,"",SUM(I19:I22))</f>
        <v>1500000</v>
      </c>
      <c r="J23" s="26">
        <f>IF(SUM(J19:J22)=0,"",SUM(J19:J22))</f>
        <v>1500000</v>
      </c>
      <c r="K23" s="103"/>
      <c r="L23" s="26">
        <f>IF(SUM(L19:L22)=0,"",SUM(L19:L22))</f>
        <v>1</v>
      </c>
      <c r="M23" s="26">
        <f>IF(SUM(M19:M22)=0,"",SUM(M19:M22))</f>
        <v>1500000</v>
      </c>
      <c r="N23" s="71"/>
      <c r="O23" s="26">
        <f>IF(SUM(O19:O22)=0,"",SUM(O19:O22))</f>
        <v>1125000</v>
      </c>
      <c r="P23" s="27"/>
      <c r="Q23" s="26">
        <f>IF(SUM(Q19:Q22)=0,"",SUM(Q19:Q22))</f>
        <v>1000000</v>
      </c>
      <c r="R23" s="26">
        <f>IF(SUM(R19:R22)=0,"",SUM(R19:R22))</f>
        <v>1000000</v>
      </c>
      <c r="S23" s="43">
        <f>IF(SUM(S19:S22)=0,"",SUM(S19:S22))</f>
        <v>1000000</v>
      </c>
      <c r="T23" s="26">
        <f>IF(SUM(T19:T22)=0,"",SUM(T19:T22))</f>
        <v>1000000</v>
      </c>
    </row>
    <row r="24" spans="1:20" ht="30.05" customHeight="1">
      <c r="A24" s="82" t="s">
        <v>84</v>
      </c>
      <c r="B24" s="36" t="s">
        <v>27</v>
      </c>
      <c r="C24" s="107"/>
      <c r="D24" s="30" t="s">
        <v>104</v>
      </c>
      <c r="E24" s="115">
        <v>30</v>
      </c>
      <c r="F24" s="30">
        <v>150000</v>
      </c>
      <c r="G24" s="126">
        <v>0</v>
      </c>
      <c r="H24" s="31">
        <f>IF(F24-G24=0,"",F24-G24)</f>
        <v>150000</v>
      </c>
      <c r="I24" s="30">
        <v>150000</v>
      </c>
      <c r="J24" s="31">
        <f>IF(MIN(H24:I24)=0,"",MIN(H24:I24))</f>
        <v>150000</v>
      </c>
      <c r="K24" s="99"/>
      <c r="L24" s="99"/>
      <c r="M24" s="99"/>
      <c r="N24" s="61">
        <v>0.75</v>
      </c>
      <c r="O24" s="75">
        <f>IFERROR(ROUNDDOWN(J28*N24,-3),"")</f>
        <v>112000</v>
      </c>
      <c r="P24" s="78">
        <f>IF(O24="","",_xlfn.IFS($E$24&lt;1,"",$E$24&lt;=10,1000000,$E$24&lt;=20,1600000,$E$24&lt;=30,2000000,$E$24&gt;=31,2600000))</f>
        <v>2000000</v>
      </c>
      <c r="Q24" s="58">
        <f>IF(O24="","",MIN(O24:P28))</f>
        <v>112000</v>
      </c>
      <c r="R24" s="58">
        <f>IF(Q24="","",Q24)</f>
        <v>112000</v>
      </c>
      <c r="S24" s="115">
        <v>110000</v>
      </c>
      <c r="T24" s="58">
        <f>IF(S24="","",(MIN(S24,R24)))</f>
        <v>110000</v>
      </c>
    </row>
    <row r="25" spans="1:20" ht="30.05" customHeight="1">
      <c r="A25" s="83"/>
      <c r="B25" s="20"/>
      <c r="C25" s="108"/>
      <c r="D25" s="21"/>
      <c r="E25" s="116"/>
      <c r="F25" s="21"/>
      <c r="G25" s="124"/>
      <c r="H25" s="22" t="str">
        <f>IF(F25-G25=0,"",F25-G25)</f>
        <v/>
      </c>
      <c r="I25" s="21"/>
      <c r="J25" s="22" t="str">
        <f>IF(MIN(H25:I25)=0,"",MIN(H25:I25))</f>
        <v/>
      </c>
      <c r="K25" s="100"/>
      <c r="L25" s="100"/>
      <c r="M25" s="100"/>
      <c r="N25" s="62"/>
      <c r="O25" s="76"/>
      <c r="P25" s="79"/>
      <c r="Q25" s="59"/>
      <c r="R25" s="59"/>
      <c r="S25" s="116"/>
      <c r="T25" s="59"/>
    </row>
    <row r="26" spans="1:20" ht="30.05" customHeight="1">
      <c r="A26" s="83"/>
      <c r="B26" s="20"/>
      <c r="C26" s="108"/>
      <c r="D26" s="21"/>
      <c r="E26" s="116"/>
      <c r="F26" s="21"/>
      <c r="G26" s="124"/>
      <c r="H26" s="22" t="str">
        <f>IF(F26-G26=0,"",F26-G26)</f>
        <v/>
      </c>
      <c r="I26" s="21"/>
      <c r="J26" s="22" t="str">
        <f>IF(MIN(H26:I26)=0,"",MIN(H26:I26))</f>
        <v/>
      </c>
      <c r="K26" s="100"/>
      <c r="L26" s="100"/>
      <c r="M26" s="100"/>
      <c r="N26" s="62"/>
      <c r="O26" s="76"/>
      <c r="P26" s="79"/>
      <c r="Q26" s="59"/>
      <c r="R26" s="59"/>
      <c r="S26" s="116"/>
      <c r="T26" s="59"/>
    </row>
    <row r="27" spans="1:20" ht="30.05" customHeight="1">
      <c r="A27" s="83"/>
      <c r="B27" s="23"/>
      <c r="C27" s="109"/>
      <c r="D27" s="24"/>
      <c r="E27" s="117"/>
      <c r="F27" s="24"/>
      <c r="G27" s="124"/>
      <c r="H27" s="25" t="str">
        <f>IF(F27-G27=0,"",F27-G27)</f>
        <v/>
      </c>
      <c r="I27" s="24"/>
      <c r="J27" s="25" t="str">
        <f>IF(MIN(H27:I27)=0,"",MIN(H27:I27))</f>
        <v/>
      </c>
      <c r="K27" s="100"/>
      <c r="L27" s="100"/>
      <c r="M27" s="100"/>
      <c r="N27" s="62"/>
      <c r="O27" s="76"/>
      <c r="P27" s="79"/>
      <c r="Q27" s="59"/>
      <c r="R27" s="59"/>
      <c r="S27" s="116"/>
      <c r="T27" s="59"/>
    </row>
    <row r="28" spans="1:20" ht="20.05" customHeight="1">
      <c r="A28" s="66"/>
      <c r="B28" s="84" t="s">
        <v>58</v>
      </c>
      <c r="C28" s="85"/>
      <c r="D28" s="85"/>
      <c r="E28" s="86"/>
      <c r="F28" s="26">
        <f>IF(SUM(F24:F27)=0,"",SUM(F24:F27))</f>
        <v>150000</v>
      </c>
      <c r="G28" s="125"/>
      <c r="H28" s="26">
        <f>IF(SUM(H24:H27)=0,"",SUM(H24:H27))</f>
        <v>150000</v>
      </c>
      <c r="I28" s="26">
        <f>IF(SUM(I24:I27)=0,"",SUM(I24:I27))</f>
        <v>150000</v>
      </c>
      <c r="J28" s="26">
        <f>IF(SUM(J24:J27)=0,"",SUM(J24:J27))</f>
        <v>150000</v>
      </c>
      <c r="K28" s="101"/>
      <c r="L28" s="101"/>
      <c r="M28" s="101"/>
      <c r="N28" s="63"/>
      <c r="O28" s="77"/>
      <c r="P28" s="80"/>
      <c r="Q28" s="60"/>
      <c r="R28" s="60"/>
      <c r="S28" s="117"/>
      <c r="T28" s="60"/>
    </row>
    <row r="29" spans="1:20" ht="30.05" customHeight="1">
      <c r="A29" s="81" t="s">
        <v>115</v>
      </c>
      <c r="B29" s="36" t="s">
        <v>88</v>
      </c>
      <c r="C29" s="36" t="s">
        <v>21</v>
      </c>
      <c r="D29" s="30" t="s">
        <v>103</v>
      </c>
      <c r="E29" s="92"/>
      <c r="F29" s="30">
        <v>4000000</v>
      </c>
      <c r="G29" s="126">
        <v>0</v>
      </c>
      <c r="H29" s="31">
        <f>IF(F29-G29=0,"",F29-G29)</f>
        <v>4000000</v>
      </c>
      <c r="I29" s="30">
        <v>4000000</v>
      </c>
      <c r="J29" s="31">
        <f>IF(MIN(H29:I29)=0,"",MIN(H29:I29))</f>
        <v>4000000</v>
      </c>
      <c r="K29" s="92"/>
      <c r="L29" s="88"/>
      <c r="M29" s="99"/>
      <c r="N29" s="71">
        <v>0.75</v>
      </c>
      <c r="O29" s="75">
        <f>IFERROR(ROUNDDOWN(J33*N29,-3),"")</f>
        <v>7312000</v>
      </c>
      <c r="P29" s="58">
        <f>IF(O29="","",10000000)</f>
        <v>10000000</v>
      </c>
      <c r="Q29" s="58">
        <f>IF(O29="","",MIN(O29:P33))</f>
        <v>7312000</v>
      </c>
      <c r="R29" s="58">
        <f>IF(Q29="","",Q29)</f>
        <v>7312000</v>
      </c>
      <c r="S29" s="115">
        <v>7312000</v>
      </c>
      <c r="T29" s="58">
        <f>IF(S29="","",(MIN(S29,R29)))</f>
        <v>7312000</v>
      </c>
    </row>
    <row r="30" spans="1:20" ht="30.05" customHeight="1">
      <c r="A30" s="81"/>
      <c r="B30" s="20" t="s">
        <v>92</v>
      </c>
      <c r="C30" s="20" t="s">
        <v>25</v>
      </c>
      <c r="D30" s="21" t="s">
        <v>105</v>
      </c>
      <c r="E30" s="92"/>
      <c r="F30" s="21">
        <v>750000</v>
      </c>
      <c r="G30" s="124"/>
      <c r="H30" s="22">
        <f>IF(F30-G30=0,"",F30-G30)</f>
        <v>750000</v>
      </c>
      <c r="I30" s="21">
        <v>750000</v>
      </c>
      <c r="J30" s="22">
        <f>IF(MIN(H30:I30)=0,"",MIN(H30:I30))</f>
        <v>750000</v>
      </c>
      <c r="K30" s="92"/>
      <c r="L30" s="89"/>
      <c r="M30" s="100"/>
      <c r="N30" s="71"/>
      <c r="O30" s="76"/>
      <c r="P30" s="59"/>
      <c r="Q30" s="59"/>
      <c r="R30" s="59"/>
      <c r="S30" s="116"/>
      <c r="T30" s="59"/>
    </row>
    <row r="31" spans="1:20" ht="30.05" customHeight="1">
      <c r="A31" s="81"/>
      <c r="B31" s="20" t="s">
        <v>95</v>
      </c>
      <c r="C31" s="20" t="s">
        <v>29</v>
      </c>
      <c r="D31" s="21" t="s">
        <v>97</v>
      </c>
      <c r="E31" s="92"/>
      <c r="F31" s="21">
        <v>5000000</v>
      </c>
      <c r="G31" s="124"/>
      <c r="H31" s="22">
        <f>IF(F31-G31=0,"",F31-G31)</f>
        <v>5000000</v>
      </c>
      <c r="I31" s="21">
        <v>5000000</v>
      </c>
      <c r="J31" s="22">
        <f>IF(MIN(H31:I31)=0,"",MIN(H31:I31))</f>
        <v>5000000</v>
      </c>
      <c r="K31" s="92"/>
      <c r="L31" s="89"/>
      <c r="M31" s="100"/>
      <c r="N31" s="71"/>
      <c r="O31" s="76"/>
      <c r="P31" s="59"/>
      <c r="Q31" s="59"/>
      <c r="R31" s="59"/>
      <c r="S31" s="116"/>
      <c r="T31" s="59"/>
    </row>
    <row r="32" spans="1:20" ht="30.05" customHeight="1">
      <c r="A32" s="81"/>
      <c r="B32" s="23"/>
      <c r="C32" s="23"/>
      <c r="D32" s="24"/>
      <c r="E32" s="92"/>
      <c r="F32" s="24"/>
      <c r="G32" s="124"/>
      <c r="H32" s="25" t="str">
        <f>IF(F32-G32=0,"",F32-G32)</f>
        <v/>
      </c>
      <c r="I32" s="24"/>
      <c r="J32" s="25" t="str">
        <f>IF(MIN(H32:I32)=0,"",MIN(H32:I32))</f>
        <v/>
      </c>
      <c r="K32" s="92"/>
      <c r="L32" s="89"/>
      <c r="M32" s="100"/>
      <c r="N32" s="71"/>
      <c r="O32" s="76"/>
      <c r="P32" s="59"/>
      <c r="Q32" s="59"/>
      <c r="R32" s="59"/>
      <c r="S32" s="116"/>
      <c r="T32" s="59"/>
    </row>
    <row r="33" spans="1:20" ht="20.05" customHeight="1">
      <c r="A33" s="81"/>
      <c r="B33" s="91" t="s">
        <v>58</v>
      </c>
      <c r="C33" s="91"/>
      <c r="D33" s="91"/>
      <c r="E33" s="91"/>
      <c r="F33" s="26">
        <f>IF(SUM(F29:F32)=0,"",SUM(F29:F32))</f>
        <v>9750000</v>
      </c>
      <c r="G33" s="125"/>
      <c r="H33" s="26">
        <f>IF(SUM(H29:H32)=0,"",SUM(H29:H32))</f>
        <v>9750000</v>
      </c>
      <c r="I33" s="26">
        <f>IF(SUM(I29:I32)=0,"",SUM(I29:I32))</f>
        <v>9750000</v>
      </c>
      <c r="J33" s="26">
        <f>IF(SUM(J29:J32)=0,"",SUM(J29:J32))</f>
        <v>9750000</v>
      </c>
      <c r="K33" s="92"/>
      <c r="L33" s="90"/>
      <c r="M33" s="101"/>
      <c r="N33" s="71"/>
      <c r="O33" s="77"/>
      <c r="P33" s="60"/>
      <c r="Q33" s="60"/>
      <c r="R33" s="60"/>
      <c r="S33" s="117"/>
      <c r="T33" s="60"/>
    </row>
    <row r="34" spans="1:20" ht="30.05" customHeight="1">
      <c r="A34" s="81" t="s">
        <v>85</v>
      </c>
      <c r="B34" s="36" t="s">
        <v>86</v>
      </c>
      <c r="C34" s="107"/>
      <c r="D34" s="30" t="s">
        <v>106</v>
      </c>
      <c r="E34" s="92"/>
      <c r="F34" s="30">
        <v>50000</v>
      </c>
      <c r="G34" s="126">
        <v>0</v>
      </c>
      <c r="H34" s="31">
        <f>IF(F34-G34=0,"",F34-G34)</f>
        <v>50000</v>
      </c>
      <c r="I34" s="30">
        <v>50000</v>
      </c>
      <c r="J34" s="31">
        <f>IF(MIN(H34:I34)=0,"",MIN(H34:I34))</f>
        <v>50000</v>
      </c>
      <c r="K34" s="92"/>
      <c r="L34" s="92"/>
      <c r="M34" s="92"/>
      <c r="N34" s="71">
        <v>0.75</v>
      </c>
      <c r="O34" s="75">
        <f>IFERROR(ROUNDDOWN(J38*N34,-3),"")</f>
        <v>37000</v>
      </c>
      <c r="P34" s="58">
        <f>IF(O34="","",450000)</f>
        <v>450000</v>
      </c>
      <c r="Q34" s="58">
        <f>IF(O34="","",MIN(O34:P38))</f>
        <v>37000</v>
      </c>
      <c r="R34" s="58">
        <f>IF(Q34="","",Q34)</f>
        <v>37000</v>
      </c>
      <c r="S34" s="115">
        <v>37000</v>
      </c>
      <c r="T34" s="58">
        <f>IF(S34="","",(MIN(S34,R34)))</f>
        <v>37000</v>
      </c>
    </row>
    <row r="35" spans="1:20" ht="30.05" customHeight="1">
      <c r="A35" s="81"/>
      <c r="B35" s="20"/>
      <c r="C35" s="108"/>
      <c r="D35" s="21"/>
      <c r="E35" s="92"/>
      <c r="F35" s="21"/>
      <c r="G35" s="124"/>
      <c r="H35" s="22" t="str">
        <f>IF(F35-G35=0,"",F35-G35)</f>
        <v/>
      </c>
      <c r="I35" s="21"/>
      <c r="J35" s="22" t="str">
        <f>IF(MIN(H35:I35)=0,"",MIN(H35:I35))</f>
        <v/>
      </c>
      <c r="K35" s="92"/>
      <c r="L35" s="92"/>
      <c r="M35" s="92"/>
      <c r="N35" s="71"/>
      <c r="O35" s="76"/>
      <c r="P35" s="59"/>
      <c r="Q35" s="59"/>
      <c r="R35" s="59"/>
      <c r="S35" s="116"/>
      <c r="T35" s="59"/>
    </row>
    <row r="36" spans="1:20" ht="30.05" customHeight="1">
      <c r="A36" s="81"/>
      <c r="B36" s="20"/>
      <c r="C36" s="108"/>
      <c r="D36" s="21"/>
      <c r="E36" s="92"/>
      <c r="F36" s="21"/>
      <c r="G36" s="124"/>
      <c r="H36" s="22" t="str">
        <f>IF(F36-G36=0,"",F36-G36)</f>
        <v/>
      </c>
      <c r="I36" s="21"/>
      <c r="J36" s="22" t="str">
        <f>IF(MIN(H36:I36)=0,"",MIN(H36:I36))</f>
        <v/>
      </c>
      <c r="K36" s="92"/>
      <c r="L36" s="92"/>
      <c r="M36" s="92"/>
      <c r="N36" s="71"/>
      <c r="O36" s="76"/>
      <c r="P36" s="59"/>
      <c r="Q36" s="59"/>
      <c r="R36" s="59"/>
      <c r="S36" s="116"/>
      <c r="T36" s="59"/>
    </row>
    <row r="37" spans="1:20" ht="30.05" customHeight="1">
      <c r="A37" s="81"/>
      <c r="B37" s="23"/>
      <c r="C37" s="109"/>
      <c r="D37" s="24"/>
      <c r="E37" s="92"/>
      <c r="F37" s="24"/>
      <c r="G37" s="124"/>
      <c r="H37" s="25" t="str">
        <f>IF(F37-G37=0,"",F37-G37)</f>
        <v/>
      </c>
      <c r="I37" s="24"/>
      <c r="J37" s="25" t="str">
        <f>IF(MIN(H37:I37)=0,"",MIN(H37:I37))</f>
        <v/>
      </c>
      <c r="K37" s="92"/>
      <c r="L37" s="92"/>
      <c r="M37" s="92"/>
      <c r="N37" s="71"/>
      <c r="O37" s="76"/>
      <c r="P37" s="59"/>
      <c r="Q37" s="59"/>
      <c r="R37" s="59"/>
      <c r="S37" s="116"/>
      <c r="T37" s="59"/>
    </row>
    <row r="38" spans="1:20" ht="20.05" customHeight="1">
      <c r="A38" s="81"/>
      <c r="B38" s="91" t="s">
        <v>58</v>
      </c>
      <c r="C38" s="91"/>
      <c r="D38" s="91"/>
      <c r="E38" s="91"/>
      <c r="F38" s="26">
        <f>IF(SUM(F34:F37)=0,"",SUM(F34:F37))</f>
        <v>50000</v>
      </c>
      <c r="G38" s="125"/>
      <c r="H38" s="26">
        <f>IF(SUM(H34:H37)=0,"",SUM(H34:H37))</f>
        <v>50000</v>
      </c>
      <c r="I38" s="26">
        <f>IF(SUM(I34:I37)=0,"",SUM(I34:I37))</f>
        <v>50000</v>
      </c>
      <c r="J38" s="26">
        <f>IF(SUM(J34:J37)=0,"",SUM(J34:J37))</f>
        <v>50000</v>
      </c>
      <c r="K38" s="92"/>
      <c r="L38" s="92"/>
      <c r="M38" s="92"/>
      <c r="N38" s="71"/>
      <c r="O38" s="77"/>
      <c r="P38" s="60"/>
      <c r="Q38" s="60"/>
      <c r="R38" s="60"/>
      <c r="S38" s="117"/>
      <c r="T38" s="60"/>
    </row>
    <row r="39" spans="1:20" ht="20.05" customHeight="1">
      <c r="A39" s="93" t="s">
        <v>64</v>
      </c>
      <c r="B39" s="93"/>
      <c r="C39" s="93"/>
      <c r="D39" s="93"/>
      <c r="E39" s="93"/>
      <c r="F39" s="37">
        <f>IF(SUM(F18,F23,F28,F33,F38)=0,"",SUM(F18,F23,F28,F33,F38))</f>
        <v>19450000</v>
      </c>
      <c r="G39" s="37" t="str">
        <f>IF(SUM(G14,G19,G24,G29,G34)=0,"",SUM(G14,G19,G24,G29,G34))</f>
        <v/>
      </c>
      <c r="H39" s="37">
        <f>IF(SUM(H18,H23,H28,H33,H38)=0,"",SUM(H18,H23,H28,H33,H38))</f>
        <v>19450000</v>
      </c>
      <c r="I39" s="37">
        <f>IF(SUM(I18,I23,I28,I33,I38)=0,"",SUM(I18,I23,I28,I33,I38))</f>
        <v>14450000</v>
      </c>
      <c r="J39" s="37">
        <f>IF(SUM(J18,J23,J28,J33,J38)=0,"",SUM(J18,J23,J28,J33,J38))</f>
        <v>19450000</v>
      </c>
      <c r="K39" s="37">
        <f>IF(SUM(K14,K19)=0,"",SUM(K14,K19))</f>
        <v>20</v>
      </c>
      <c r="L39" s="37">
        <f>IF(SUM(L23,L18)=0,"",SUM(L23,L18))</f>
        <v>7</v>
      </c>
      <c r="M39" s="37">
        <f>IF(SUM(M23,M18)=0,"",SUM(M23,M18))</f>
        <v>5500000</v>
      </c>
      <c r="N39" s="38"/>
      <c r="O39" s="26">
        <f>IF(SUM(O18,O23,O24,O29,O34)=0,"",SUM(O18,O23,O24,O29,O34))</f>
        <v>11586000</v>
      </c>
      <c r="P39" s="27"/>
      <c r="Q39" s="26">
        <f>IF(SUM(Q18,Q23,Q24,Q29,Q34)=0,"",SUM(Q18,Q23,Q24,Q29,Q34))</f>
        <v>9761000</v>
      </c>
      <c r="R39" s="26">
        <f>IF(SUM(R18,R23,R24,R29,R34)=0,"",SUM(R18,R23,R24,R29,R34))</f>
        <v>10961000</v>
      </c>
      <c r="S39" s="26">
        <f>IF(SUM(S18,S23,S24,S29,S34)=0,"",SUM(S18,S23,S24,S29,S34))</f>
        <v>10659000</v>
      </c>
      <c r="T39" s="26">
        <f>IF(SUM(T18,T23,T24,T29,T34)=0,"",SUM(T18,T23,T24,T29,T34))</f>
        <v>10659000</v>
      </c>
    </row>
    <row r="40" spans="1:20" s="39" customFormat="1">
      <c r="A40" s="39" t="s">
        <v>69</v>
      </c>
      <c r="B40" s="40"/>
      <c r="C40" s="40"/>
    </row>
    <row r="41" spans="1:20" s="39" customFormat="1">
      <c r="A41" s="39" t="s">
        <v>70</v>
      </c>
      <c r="B41" s="40"/>
      <c r="C41" s="40"/>
    </row>
    <row r="42" spans="1:20" s="39" customFormat="1">
      <c r="A42" s="39" t="s">
        <v>71</v>
      </c>
      <c r="B42" s="40"/>
      <c r="C42" s="40"/>
    </row>
    <row r="43" spans="1:20" s="39" customFormat="1">
      <c r="A43" s="39" t="s">
        <v>72</v>
      </c>
      <c r="B43" s="40"/>
      <c r="C43" s="40"/>
    </row>
    <row r="44" spans="1:20">
      <c r="A44" s="8" t="s">
        <v>73</v>
      </c>
    </row>
  </sheetData>
  <sheetProtection algorithmName="SHA-512" hashValue="Qc3MRKv+p8eEzJAfZFWc6gYRj9J60iLKzq8NrFfvTrisLtSM95Whd834d9VjWTT0XSvt/PMNq3XkW90hAdQzzQ==" saltValue="uow0YTDBhz8gRb3rNrZuXA==" spinCount="100000" sheet="1" selectLockedCells="1"/>
  <mergeCells count="67">
    <mergeCell ref="O34:O38"/>
    <mergeCell ref="P34:P38"/>
    <mergeCell ref="A2:T2"/>
    <mergeCell ref="L34:L38"/>
    <mergeCell ref="B38:E38"/>
    <mergeCell ref="P29:P33"/>
    <mergeCell ref="Q29:Q33"/>
    <mergeCell ref="R29:R33"/>
    <mergeCell ref="Q34:Q38"/>
    <mergeCell ref="R34:R38"/>
    <mergeCell ref="B33:E33"/>
    <mergeCell ref="A29:A33"/>
    <mergeCell ref="E29:E32"/>
    <mergeCell ref="G29:G33"/>
    <mergeCell ref="K29:K33"/>
    <mergeCell ref="L29:L33"/>
    <mergeCell ref="A39:E39"/>
    <mergeCell ref="M34:M38"/>
    <mergeCell ref="N34:N38"/>
    <mergeCell ref="A34:A38"/>
    <mergeCell ref="C34:C37"/>
    <mergeCell ref="E34:E37"/>
    <mergeCell ref="G34:G38"/>
    <mergeCell ref="K34:K38"/>
    <mergeCell ref="M29:M33"/>
    <mergeCell ref="M24:M28"/>
    <mergeCell ref="N24:N28"/>
    <mergeCell ref="O24:O28"/>
    <mergeCell ref="N29:N33"/>
    <mergeCell ref="O29:O33"/>
    <mergeCell ref="P24:P28"/>
    <mergeCell ref="Q24:Q28"/>
    <mergeCell ref="R24:R28"/>
    <mergeCell ref="A24:A28"/>
    <mergeCell ref="C24:C27"/>
    <mergeCell ref="E24:E27"/>
    <mergeCell ref="G24:G28"/>
    <mergeCell ref="K24:K28"/>
    <mergeCell ref="L24:L28"/>
    <mergeCell ref="B28:E28"/>
    <mergeCell ref="N19:N23"/>
    <mergeCell ref="B23:E23"/>
    <mergeCell ref="R10:T10"/>
    <mergeCell ref="A13:A18"/>
    <mergeCell ref="C13:C17"/>
    <mergeCell ref="E14:E17"/>
    <mergeCell ref="G14:G18"/>
    <mergeCell ref="K14:K18"/>
    <mergeCell ref="N14:N18"/>
    <mergeCell ref="B18:E18"/>
    <mergeCell ref="A19:A23"/>
    <mergeCell ref="C19:C22"/>
    <mergeCell ref="E19:E22"/>
    <mergeCell ref="G19:G23"/>
    <mergeCell ref="K19:K23"/>
    <mergeCell ref="R4:T4"/>
    <mergeCell ref="S24:S28"/>
    <mergeCell ref="S29:S33"/>
    <mergeCell ref="S34:S38"/>
    <mergeCell ref="T24:T28"/>
    <mergeCell ref="T29:T33"/>
    <mergeCell ref="T34:T38"/>
    <mergeCell ref="R5:T5"/>
    <mergeCell ref="R6:T6"/>
    <mergeCell ref="R7:T7"/>
    <mergeCell ref="R8:T8"/>
    <mergeCell ref="R9:T9"/>
  </mergeCells>
  <phoneticPr fontId="3"/>
  <dataValidations count="2">
    <dataValidation type="list" allowBlank="1" showInputMessage="1" showErrorMessage="1" sqref="B29:B32" xr:uid="{EB743FE5-6435-46D2-8926-5FFDA3595AD4}">
      <formula1>"介護ロボット,ICT等,通信環境整備"</formula1>
    </dataValidation>
    <dataValidation type="list" allowBlank="1" showInputMessage="1" showErrorMessage="1" sqref="C29:C32" xr:uid="{E7E0341C-71CE-469F-A5F6-DC4CCC4AB239}">
      <formula1>INDIRECT(B29)</formula1>
    </dataValidation>
  </dataValidations>
  <pageMargins left="0.7" right="0.7" top="0.75" bottom="0.75" header="0.3" footer="0.3"/>
  <pageSetup paperSize="9" scale="55"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F73EEAF-14BA-4BBF-822D-B52E0E604649}">
          <x14:formula1>
            <xm:f>データリスト!$C$19:$C$20</xm:f>
          </x14:formula1>
          <xm:sqref>B34:B37 C34</xm:sqref>
        </x14:dataValidation>
        <x14:dataValidation type="list" allowBlank="1" showInputMessage="1" showErrorMessage="1" xr:uid="{50002145-BFAC-4877-816E-204345307932}">
          <x14:formula1>
            <xm:f>データリスト!$C$9:$C$13</xm:f>
          </x14:formula1>
          <xm:sqref>B24:B27 C24</xm:sqref>
        </x14:dataValidation>
        <x14:dataValidation type="list" allowBlank="1" showInputMessage="1" showErrorMessage="1" xr:uid="{1C223C8D-3622-42D5-A0FB-3FF9E0CB381C}">
          <x14:formula1>
            <xm:f>データリスト!$B$13:$B$14</xm:f>
          </x14:formula1>
          <xm:sqref>R10:T10</xm:sqref>
        </x14:dataValidation>
        <x14:dataValidation type="list" allowBlank="1" showInputMessage="1" showErrorMessage="1" xr:uid="{58FB7D34-B1C9-4F1E-B754-271A141CDA86}">
          <x14:formula1>
            <xm:f>データリスト!$A$1:$A$23</xm:f>
          </x14:formula1>
          <xm:sqref>R7:T7</xm:sqref>
        </x14:dataValidation>
        <x14:dataValidation type="list" allowBlank="1" showInputMessage="1" showErrorMessage="1" xr:uid="{5D28B6F2-D4F3-422A-B1D1-E1F54B2FB9B3}">
          <x14:formula1>
            <xm:f>データリスト!$C$1:$C$8</xm:f>
          </x14:formula1>
          <xm:sqref>B14:B17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workbookViewId="0">
      <selection activeCell="A51" sqref="A51"/>
    </sheetView>
  </sheetViews>
  <sheetFormatPr defaultColWidth="8.09765625" defaultRowHeight="13.8"/>
  <cols>
    <col min="1" max="1" width="40.5" style="2" bestFit="1" customWidth="1"/>
    <col min="2" max="2" width="9.59765625" style="2" customWidth="1"/>
    <col min="3" max="3" width="45.59765625" style="2" customWidth="1"/>
    <col min="4" max="4" width="18.296875" style="2" bestFit="1" customWidth="1"/>
    <col min="5" max="5" width="14.3984375" style="2" bestFit="1" customWidth="1"/>
    <col min="6" max="6" width="17.296875" style="2" bestFit="1" customWidth="1"/>
    <col min="7" max="16384" width="8.09765625" style="2"/>
  </cols>
  <sheetData>
    <row r="1" spans="1:8">
      <c r="A1" s="1" t="s">
        <v>15</v>
      </c>
      <c r="B1" s="1"/>
      <c r="C1" s="1" t="s">
        <v>16</v>
      </c>
      <c r="D1" s="2" t="s">
        <v>89</v>
      </c>
      <c r="E1" s="2" t="s">
        <v>93</v>
      </c>
      <c r="F1" s="1" t="s">
        <v>96</v>
      </c>
      <c r="G1" s="3"/>
      <c r="H1" s="3"/>
    </row>
    <row r="2" spans="1:8">
      <c r="A2" s="3" t="s">
        <v>0</v>
      </c>
      <c r="B2" s="3"/>
      <c r="C2" s="3" t="s">
        <v>17</v>
      </c>
      <c r="D2" s="2" t="s">
        <v>16</v>
      </c>
      <c r="E2" s="2" t="s">
        <v>25</v>
      </c>
      <c r="F2" s="1" t="s">
        <v>29</v>
      </c>
    </row>
    <row r="3" spans="1:8">
      <c r="A3" s="3" t="s">
        <v>1</v>
      </c>
      <c r="B3" s="3"/>
      <c r="C3" s="3" t="s">
        <v>18</v>
      </c>
      <c r="D3" s="2" t="s">
        <v>17</v>
      </c>
      <c r="E3" s="2" t="s">
        <v>27</v>
      </c>
      <c r="F3" s="3" t="s">
        <v>32</v>
      </c>
    </row>
    <row r="4" spans="1:8">
      <c r="A4" s="3" t="s">
        <v>2</v>
      </c>
      <c r="B4" s="3"/>
      <c r="C4" s="3" t="s">
        <v>19</v>
      </c>
      <c r="D4" s="2" t="s">
        <v>18</v>
      </c>
      <c r="E4" s="2" t="s">
        <v>79</v>
      </c>
      <c r="F4" s="3" t="s">
        <v>34</v>
      </c>
    </row>
    <row r="5" spans="1:8">
      <c r="A5" s="3" t="s">
        <v>3</v>
      </c>
      <c r="B5" s="3"/>
      <c r="C5" s="3" t="s">
        <v>20</v>
      </c>
      <c r="D5" s="2" t="s">
        <v>19</v>
      </c>
      <c r="E5" s="2" t="s">
        <v>28</v>
      </c>
    </row>
    <row r="6" spans="1:8">
      <c r="A6" s="3" t="s">
        <v>4</v>
      </c>
      <c r="B6" s="3"/>
      <c r="C6" s="3" t="s">
        <v>21</v>
      </c>
      <c r="D6" s="2" t="s">
        <v>20</v>
      </c>
      <c r="E6" s="2" t="s">
        <v>80</v>
      </c>
    </row>
    <row r="7" spans="1:8">
      <c r="A7" s="3" t="s">
        <v>5</v>
      </c>
      <c r="B7" s="3"/>
      <c r="C7" s="3" t="s">
        <v>22</v>
      </c>
      <c r="D7" s="2" t="s">
        <v>21</v>
      </c>
    </row>
    <row r="8" spans="1:8">
      <c r="A8" s="4" t="s">
        <v>6</v>
      </c>
      <c r="B8" s="5"/>
      <c r="C8" s="3" t="s">
        <v>23</v>
      </c>
      <c r="D8" s="2" t="s">
        <v>22</v>
      </c>
    </row>
    <row r="9" spans="1:8">
      <c r="A9" s="3" t="s">
        <v>7</v>
      </c>
      <c r="B9" s="3" t="s">
        <v>24</v>
      </c>
      <c r="C9" s="3" t="s">
        <v>25</v>
      </c>
      <c r="D9" s="2" t="s">
        <v>74</v>
      </c>
    </row>
    <row r="10" spans="1:8">
      <c r="A10" s="3" t="s">
        <v>8</v>
      </c>
      <c r="B10" s="3" t="s">
        <v>26</v>
      </c>
      <c r="C10" s="3" t="s">
        <v>27</v>
      </c>
    </row>
    <row r="11" spans="1:8">
      <c r="A11" s="3" t="s">
        <v>9</v>
      </c>
      <c r="B11" s="3"/>
      <c r="C11" s="3" t="s">
        <v>79</v>
      </c>
    </row>
    <row r="12" spans="1:8">
      <c r="A12" s="3" t="s">
        <v>10</v>
      </c>
      <c r="B12" s="3"/>
      <c r="C12" s="3" t="s">
        <v>28</v>
      </c>
    </row>
    <row r="13" spans="1:8">
      <c r="A13" s="3" t="s">
        <v>30</v>
      </c>
      <c r="B13" s="3" t="s">
        <v>31</v>
      </c>
      <c r="C13" s="3" t="s">
        <v>80</v>
      </c>
    </row>
    <row r="14" spans="1:8">
      <c r="A14" s="3" t="s">
        <v>11</v>
      </c>
      <c r="B14" s="3" t="s">
        <v>33</v>
      </c>
      <c r="C14" s="1" t="s">
        <v>29</v>
      </c>
    </row>
    <row r="15" spans="1:8">
      <c r="A15" s="3" t="s">
        <v>12</v>
      </c>
      <c r="B15" s="3"/>
      <c r="C15" s="3" t="s">
        <v>32</v>
      </c>
    </row>
    <row r="16" spans="1:8">
      <c r="A16" s="3" t="s">
        <v>35</v>
      </c>
      <c r="B16" s="3"/>
      <c r="C16" s="3" t="s">
        <v>34</v>
      </c>
    </row>
    <row r="17" spans="1:3">
      <c r="A17" s="3" t="s">
        <v>13</v>
      </c>
      <c r="B17" s="6">
        <f>1/2</f>
        <v>0.5</v>
      </c>
      <c r="C17" s="3"/>
    </row>
    <row r="18" spans="1:3">
      <c r="A18" s="3" t="s">
        <v>36</v>
      </c>
      <c r="B18" s="6">
        <f>3/4</f>
        <v>0.75</v>
      </c>
      <c r="C18" s="3"/>
    </row>
    <row r="19" spans="1:3">
      <c r="A19" s="3" t="s">
        <v>37</v>
      </c>
      <c r="B19" s="3"/>
      <c r="C19" s="3" t="s">
        <v>86</v>
      </c>
    </row>
    <row r="20" spans="1:3">
      <c r="A20" s="3" t="s">
        <v>14</v>
      </c>
      <c r="B20" s="3"/>
      <c r="C20" s="2" t="s">
        <v>87</v>
      </c>
    </row>
    <row r="21" spans="1:3">
      <c r="A21" s="2" t="s">
        <v>75</v>
      </c>
    </row>
    <row r="22" spans="1:3">
      <c r="A22" s="2" t="s">
        <v>77</v>
      </c>
    </row>
    <row r="23" spans="1:3">
      <c r="A23" s="2" t="s">
        <v>81</v>
      </c>
    </row>
    <row r="24" spans="1:3">
      <c r="A24" s="2" t="s">
        <v>116</v>
      </c>
    </row>
    <row r="25" spans="1:3">
      <c r="A25" s="2" t="s">
        <v>117</v>
      </c>
    </row>
    <row r="26" spans="1:3">
      <c r="A26" s="1" t="s">
        <v>15</v>
      </c>
      <c r="B26" s="3" t="s">
        <v>24</v>
      </c>
    </row>
    <row r="27" spans="1:3">
      <c r="A27" s="3" t="s">
        <v>0</v>
      </c>
      <c r="B27" s="3" t="s">
        <v>24</v>
      </c>
    </row>
    <row r="28" spans="1:3">
      <c r="A28" s="3" t="s">
        <v>1</v>
      </c>
      <c r="B28" s="3" t="s">
        <v>24</v>
      </c>
    </row>
    <row r="29" spans="1:3">
      <c r="A29" s="3" t="s">
        <v>2</v>
      </c>
      <c r="B29" s="3" t="s">
        <v>26</v>
      </c>
    </row>
    <row r="30" spans="1:3">
      <c r="A30" s="3" t="s">
        <v>3</v>
      </c>
      <c r="B30" s="3" t="s">
        <v>26</v>
      </c>
    </row>
    <row r="31" spans="1:3">
      <c r="A31" s="3" t="s">
        <v>4</v>
      </c>
      <c r="B31" s="3" t="s">
        <v>26</v>
      </c>
    </row>
    <row r="32" spans="1:3">
      <c r="A32" s="3" t="s">
        <v>5</v>
      </c>
      <c r="B32" s="3" t="s">
        <v>26</v>
      </c>
    </row>
    <row r="33" spans="1:2">
      <c r="A33" s="4" t="s">
        <v>6</v>
      </c>
      <c r="B33" s="3" t="s">
        <v>26</v>
      </c>
    </row>
    <row r="34" spans="1:2">
      <c r="A34" s="3" t="s">
        <v>7</v>
      </c>
      <c r="B34" s="3" t="s">
        <v>26</v>
      </c>
    </row>
    <row r="35" spans="1:2">
      <c r="A35" s="3" t="s">
        <v>8</v>
      </c>
      <c r="B35" s="3" t="s">
        <v>26</v>
      </c>
    </row>
    <row r="36" spans="1:2">
      <c r="A36" s="3" t="s">
        <v>9</v>
      </c>
      <c r="B36" s="3" t="s">
        <v>24</v>
      </c>
    </row>
    <row r="37" spans="1:2">
      <c r="A37" s="3" t="s">
        <v>10</v>
      </c>
      <c r="B37" s="3" t="s">
        <v>26</v>
      </c>
    </row>
    <row r="38" spans="1:2">
      <c r="A38" s="3" t="s">
        <v>30</v>
      </c>
      <c r="B38" s="3" t="s">
        <v>26</v>
      </c>
    </row>
    <row r="39" spans="1:2">
      <c r="A39" s="3" t="s">
        <v>11</v>
      </c>
      <c r="B39" s="3" t="s">
        <v>26</v>
      </c>
    </row>
    <row r="40" spans="1:2">
      <c r="A40" s="3" t="s">
        <v>12</v>
      </c>
      <c r="B40" s="3" t="s">
        <v>24</v>
      </c>
    </row>
    <row r="41" spans="1:2">
      <c r="A41" s="3" t="s">
        <v>35</v>
      </c>
      <c r="B41" s="3" t="s">
        <v>24</v>
      </c>
    </row>
    <row r="42" spans="1:2">
      <c r="A42" s="3" t="s">
        <v>13</v>
      </c>
      <c r="B42" s="3" t="s">
        <v>24</v>
      </c>
    </row>
    <row r="43" spans="1:2">
      <c r="A43" s="3" t="s">
        <v>36</v>
      </c>
      <c r="B43" s="3" t="s">
        <v>26</v>
      </c>
    </row>
    <row r="44" spans="1:2">
      <c r="A44" s="3" t="s">
        <v>37</v>
      </c>
      <c r="B44" s="3" t="s">
        <v>26</v>
      </c>
    </row>
    <row r="45" spans="1:2">
      <c r="A45" s="3" t="s">
        <v>14</v>
      </c>
      <c r="B45" s="3" t="s">
        <v>26</v>
      </c>
    </row>
    <row r="46" spans="1:2">
      <c r="A46" s="2" t="s">
        <v>75</v>
      </c>
      <c r="B46" s="2" t="s">
        <v>76</v>
      </c>
    </row>
    <row r="47" spans="1:2">
      <c r="A47" s="2" t="s">
        <v>77</v>
      </c>
      <c r="B47" s="2" t="s">
        <v>78</v>
      </c>
    </row>
    <row r="48" spans="1:2">
      <c r="A48" s="2" t="s">
        <v>81</v>
      </c>
      <c r="B48" s="2" t="s">
        <v>82</v>
      </c>
    </row>
    <row r="49" spans="1:2">
      <c r="A49" s="2" t="s">
        <v>116</v>
      </c>
      <c r="B49" s="2" t="s">
        <v>26</v>
      </c>
    </row>
    <row r="50" spans="1:2">
      <c r="A50" s="2" t="s">
        <v>117</v>
      </c>
      <c r="B50" s="2" t="s">
        <v>24</v>
      </c>
    </row>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別記様式第１号別紙１</vt:lpstr>
      <vt:lpstr>記載例</vt:lpstr>
      <vt:lpstr>データリスト</vt:lpstr>
      <vt:lpstr>ICT等</vt:lpstr>
      <vt:lpstr>介護ロボット</vt:lpstr>
      <vt:lpstr>通信環境整備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2023-09-11T07:28:46Z</dcterms:created>
  <dcterms:modified xsi:type="dcterms:W3CDTF">2024-11-21T01:33:09Z</dcterms:modified>
</cp:coreProperties>
</file>